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ERRY'S FILE\BOF\BOF MEETINGS (2021)\JUN 2021\REG MEETING\"/>
    </mc:Choice>
  </mc:AlternateContent>
  <xr:revisionPtr revIDLastSave="0" documentId="8_{28706972-EE0C-4F83-88EC-E0153A51468F}" xr6:coauthVersionLast="47" xr6:coauthVersionMax="47" xr10:uidLastSave="{00000000-0000-0000-0000-000000000000}"/>
  <bookViews>
    <workbookView xWindow="-108" yWindow="-108" windowWidth="23256" windowHeight="12576" xr2:uid="{4F54B3B4-7D02-4184-A44F-92561D67E145}"/>
  </bookViews>
  <sheets>
    <sheet name="Sheet1" sheetId="1" r:id="rId1"/>
  </sheets>
  <definedNames>
    <definedName name="_xlnm.Print_Titles" localSheetId="0">Sheet1!$A:$F,Sheet1!$1:$2</definedName>
    <definedName name="QBCANSUPPORTUPDATE" localSheetId="0">FALSE</definedName>
    <definedName name="QBCOMPANYFILENAME" localSheetId="0">"F:\Franklin Board of Education.QBW"</definedName>
    <definedName name="QBENDDATE" localSheetId="0">20210531</definedName>
    <definedName name="QBHEADERSONSCREEN" localSheetId="0">FALSE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"1270d925adb8409aae35e6d928b4dd08"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6</definedName>
    <definedName name="QBSTARTDATE" localSheetId="0">20200701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9" i="1" l="1"/>
  <c r="K139" i="1"/>
  <c r="I138" i="1"/>
  <c r="M138" i="1" s="1"/>
  <c r="G138" i="1"/>
  <c r="K138" i="1" s="1"/>
  <c r="M137" i="1"/>
  <c r="K137" i="1"/>
  <c r="M136" i="1"/>
  <c r="K136" i="1"/>
  <c r="M134" i="1"/>
  <c r="K134" i="1"/>
  <c r="M132" i="1"/>
  <c r="K132" i="1"/>
  <c r="I132" i="1"/>
  <c r="G132" i="1"/>
  <c r="M131" i="1"/>
  <c r="K131" i="1"/>
  <c r="M130" i="1"/>
  <c r="K130" i="1"/>
  <c r="I128" i="1"/>
  <c r="G128" i="1"/>
  <c r="M128" i="1" s="1"/>
  <c r="M127" i="1"/>
  <c r="K127" i="1"/>
  <c r="M126" i="1"/>
  <c r="K126" i="1"/>
  <c r="M125" i="1"/>
  <c r="K125" i="1"/>
  <c r="M124" i="1"/>
  <c r="K124" i="1"/>
  <c r="M123" i="1"/>
  <c r="K123" i="1"/>
  <c r="I121" i="1"/>
  <c r="I120" i="1"/>
  <c r="G120" i="1"/>
  <c r="G121" i="1" s="1"/>
  <c r="K121" i="1" s="1"/>
  <c r="M119" i="1"/>
  <c r="K119" i="1"/>
  <c r="M118" i="1"/>
  <c r="K118" i="1"/>
  <c r="M116" i="1"/>
  <c r="K116" i="1"/>
  <c r="M115" i="1"/>
  <c r="K115" i="1"/>
  <c r="M113" i="1"/>
  <c r="K113" i="1"/>
  <c r="I112" i="1"/>
  <c r="K112" i="1" s="1"/>
  <c r="G112" i="1"/>
  <c r="M111" i="1"/>
  <c r="K111" i="1"/>
  <c r="M110" i="1"/>
  <c r="K110" i="1"/>
  <c r="M109" i="1"/>
  <c r="K109" i="1"/>
  <c r="M108" i="1"/>
  <c r="K108" i="1"/>
  <c r="M107" i="1"/>
  <c r="K107" i="1"/>
  <c r="M106" i="1"/>
  <c r="K106" i="1"/>
  <c r="G104" i="1"/>
  <c r="M103" i="1"/>
  <c r="K103" i="1"/>
  <c r="I103" i="1"/>
  <c r="I104" i="1" s="1"/>
  <c r="M104" i="1" s="1"/>
  <c r="G103" i="1"/>
  <c r="M102" i="1"/>
  <c r="K102" i="1"/>
  <c r="M99" i="1"/>
  <c r="K99" i="1"/>
  <c r="I99" i="1"/>
  <c r="G99" i="1"/>
  <c r="M97" i="1"/>
  <c r="K97" i="1"/>
  <c r="M95" i="1"/>
  <c r="K95" i="1"/>
  <c r="I95" i="1"/>
  <c r="G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K88" i="1"/>
  <c r="M87" i="1"/>
  <c r="K87" i="1"/>
  <c r="M86" i="1"/>
  <c r="K86" i="1"/>
  <c r="M85" i="1"/>
  <c r="K85" i="1"/>
  <c r="M84" i="1"/>
  <c r="K84" i="1"/>
  <c r="I82" i="1"/>
  <c r="G82" i="1"/>
  <c r="M82" i="1" s="1"/>
  <c r="M81" i="1"/>
  <c r="K81" i="1"/>
  <c r="M80" i="1"/>
  <c r="K80" i="1"/>
  <c r="M79" i="1"/>
  <c r="K79" i="1"/>
  <c r="M78" i="1"/>
  <c r="K78" i="1"/>
  <c r="M77" i="1"/>
  <c r="K77" i="1"/>
  <c r="I75" i="1"/>
  <c r="K75" i="1" s="1"/>
  <c r="G75" i="1"/>
  <c r="M74" i="1"/>
  <c r="K74" i="1"/>
  <c r="I72" i="1"/>
  <c r="M72" i="1" s="1"/>
  <c r="G72" i="1"/>
  <c r="M71" i="1"/>
  <c r="K71" i="1"/>
  <c r="M70" i="1"/>
  <c r="K70" i="1"/>
  <c r="M69" i="1"/>
  <c r="K69" i="1"/>
  <c r="M68" i="1"/>
  <c r="K68" i="1"/>
  <c r="I66" i="1"/>
  <c r="M66" i="1" s="1"/>
  <c r="G66" i="1"/>
  <c r="M65" i="1"/>
  <c r="K65" i="1"/>
  <c r="M64" i="1"/>
  <c r="K64" i="1"/>
  <c r="M63" i="1"/>
  <c r="K63" i="1"/>
  <c r="M62" i="1"/>
  <c r="K62" i="1"/>
  <c r="M61" i="1"/>
  <c r="K61" i="1"/>
  <c r="M60" i="1"/>
  <c r="K60" i="1"/>
  <c r="I58" i="1"/>
  <c r="G58" i="1"/>
  <c r="M58" i="1" s="1"/>
  <c r="M57" i="1"/>
  <c r="K57" i="1"/>
  <c r="M56" i="1"/>
  <c r="K56" i="1"/>
  <c r="M55" i="1"/>
  <c r="K55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I45" i="1"/>
  <c r="G45" i="1"/>
  <c r="M45" i="1" s="1"/>
  <c r="M44" i="1"/>
  <c r="K44" i="1"/>
  <c r="M42" i="1"/>
  <c r="K42" i="1"/>
  <c r="M41" i="1"/>
  <c r="K41" i="1"/>
  <c r="M40" i="1"/>
  <c r="K40" i="1"/>
  <c r="M38" i="1"/>
  <c r="K38" i="1"/>
  <c r="I37" i="1"/>
  <c r="M37" i="1" s="1"/>
  <c r="G37" i="1"/>
  <c r="K37" i="1" s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I25" i="1"/>
  <c r="I140" i="1" s="1"/>
  <c r="G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G5" i="1"/>
  <c r="G6" i="1" s="1"/>
  <c r="G140" i="1" l="1"/>
  <c r="K140" i="1" s="1"/>
  <c r="I141" i="1"/>
  <c r="M140" i="1"/>
  <c r="M121" i="1"/>
  <c r="K104" i="1"/>
  <c r="K25" i="1"/>
  <c r="K66" i="1"/>
  <c r="K72" i="1"/>
  <c r="M75" i="1"/>
  <c r="M112" i="1"/>
  <c r="K45" i="1"/>
  <c r="K58" i="1"/>
  <c r="K82" i="1"/>
  <c r="K120" i="1"/>
  <c r="K128" i="1"/>
  <c r="M120" i="1"/>
  <c r="M25" i="1"/>
  <c r="G141" i="1" l="1"/>
  <c r="K141" i="1" s="1"/>
  <c r="M141" i="1" l="1"/>
</calcChain>
</file>

<file path=xl/sharedStrings.xml><?xml version="1.0" encoding="utf-8"?>
<sst xmlns="http://schemas.openxmlformats.org/spreadsheetml/2006/main" count="143" uniqueCount="143">
  <si>
    <t>Jul '20 - May 21</t>
  </si>
  <si>
    <t>Budget</t>
  </si>
  <si>
    <t>$ Over Budget</t>
  </si>
  <si>
    <t>% of Budget</t>
  </si>
  <si>
    <t>Income</t>
  </si>
  <si>
    <t>Grant Expenditures</t>
  </si>
  <si>
    <t>Total Income</t>
  </si>
  <si>
    <t>Gross Profit</t>
  </si>
  <si>
    <t>Expense</t>
  </si>
  <si>
    <t>111 · Certified Salaries</t>
  </si>
  <si>
    <t>111.01 · Superintendent</t>
  </si>
  <si>
    <t>111.02 · Principal</t>
  </si>
  <si>
    <t>111.03 · Faculty</t>
  </si>
  <si>
    <t>111.04 · Art (.5fte)</t>
  </si>
  <si>
    <t>111.07 · Foreign Language (.5 FTE)</t>
  </si>
  <si>
    <t>111.08 · Learning Disabilities A1.6+5</t>
  </si>
  <si>
    <t>111.09 · Music Teacher</t>
  </si>
  <si>
    <t>111.10 · Physical Education</t>
  </si>
  <si>
    <t>111.12 · School Psychologist</t>
  </si>
  <si>
    <t>111.13 · Speech/Hearing .8FTE</t>
  </si>
  <si>
    <t>111.14 · Reading/Science Support</t>
  </si>
  <si>
    <t>111.15 · Special Education Director</t>
  </si>
  <si>
    <t>111.16 · Special Needs- Summer</t>
  </si>
  <si>
    <t>111.17 · Summer Inst. - Middle School</t>
  </si>
  <si>
    <t>111.18 · BCBA Specialist</t>
  </si>
  <si>
    <t>111.20 · Math Teacher/Interventionist</t>
  </si>
  <si>
    <t>Total 111 · Certified Salaries</t>
  </si>
  <si>
    <t>112 · Non-Certified Salaries</t>
  </si>
  <si>
    <t>112.01 · Adm. Asst./Business Manager</t>
  </si>
  <si>
    <t>112.02 · Board Secretary</t>
  </si>
  <si>
    <t>112.03 · School Secretary</t>
  </si>
  <si>
    <t>112.04 · School Clerk</t>
  </si>
  <si>
    <t>112.05 · Nurse</t>
  </si>
  <si>
    <t>112.06 · Classroom Aides</t>
  </si>
  <si>
    <t>112.07 · Custodial Services</t>
  </si>
  <si>
    <t>112.09 · Library Aide</t>
  </si>
  <si>
    <t>112.11 · Special Education Aides</t>
  </si>
  <si>
    <t>112.19 · STEAM/VoAg/Eng./Grap</t>
  </si>
  <si>
    <t>Total 112 · Non-Certified Salaries</t>
  </si>
  <si>
    <t>120 · Substitute Teachers</t>
  </si>
  <si>
    <t>200 · Employee Benefits</t>
  </si>
  <si>
    <t>210.01 · Health Insurance- Staff</t>
  </si>
  <si>
    <t>210.02 · Life Insurance- Faculty</t>
  </si>
  <si>
    <t>220 · Social Security</t>
  </si>
  <si>
    <t>250 · Unemployment Compensation</t>
  </si>
  <si>
    <t>290 · Early Retirement Benefits</t>
  </si>
  <si>
    <t>Total 200 · Employee Benefits</t>
  </si>
  <si>
    <t>300 · Professional Services</t>
  </si>
  <si>
    <t>310.02 · Board of Education Services</t>
  </si>
  <si>
    <t>320.01 · Administrative Services</t>
  </si>
  <si>
    <t>320.02 · Technology Services</t>
  </si>
  <si>
    <t>320.03 · Professional Development</t>
  </si>
  <si>
    <t>330.01 · Audits-ED001/Grants</t>
  </si>
  <si>
    <t>330.02 · Legal Fees</t>
  </si>
  <si>
    <t>330.05 · Therapeutic Services</t>
  </si>
  <si>
    <t>330.06 · Nursing Services</t>
  </si>
  <si>
    <t>330.07 · CABE Policy Services</t>
  </si>
  <si>
    <t>330.08 · Payroll Services</t>
  </si>
  <si>
    <t>330.11 · Standardized Testing</t>
  </si>
  <si>
    <t>Total 300 · Professional Services</t>
  </si>
  <si>
    <t>400 · Property Services</t>
  </si>
  <si>
    <t>410 · Electricity</t>
  </si>
  <si>
    <t>421 · Disposal Services</t>
  </si>
  <si>
    <t>424 · Heat Energy</t>
  </si>
  <si>
    <t>430.01 · Repairs/Maintenance</t>
  </si>
  <si>
    <t>430.02 · Service Contracts</t>
  </si>
  <si>
    <t>450 · Cafeteria Support</t>
  </si>
  <si>
    <t>Total 400 · Property Services</t>
  </si>
  <si>
    <t>510 · Othr Purch Svcs-Transportatiion</t>
  </si>
  <si>
    <t>510.01 · Regular Contracts</t>
  </si>
  <si>
    <t>510.06 · EASTCONN Special Education</t>
  </si>
  <si>
    <t>510.07 · Sports Transportation</t>
  </si>
  <si>
    <t>510.10 · SSP - Field Trips</t>
  </si>
  <si>
    <t>Total 510 · Othr Purch Svcs-Transportatiion</t>
  </si>
  <si>
    <t>520 · Insurance</t>
  </si>
  <si>
    <t>520.01 · Student Activity</t>
  </si>
  <si>
    <t>Total 520 · Insurance</t>
  </si>
  <si>
    <t>530 · Communications</t>
  </si>
  <si>
    <t>530.01 · Telephone</t>
  </si>
  <si>
    <t>530.02 · Internet</t>
  </si>
  <si>
    <t>535 · Postage</t>
  </si>
  <si>
    <t>540 · Advertising</t>
  </si>
  <si>
    <t>550 · Printing</t>
  </si>
  <si>
    <t>Total 530 · Communications</t>
  </si>
  <si>
    <t>560 · Tuitions</t>
  </si>
  <si>
    <t>561.01 · Norwich Free Academy</t>
  </si>
  <si>
    <t>561.02 · Lebanon Vocational Agricultural</t>
  </si>
  <si>
    <t>561.03 · Lyman Memorial High School</t>
  </si>
  <si>
    <t>561.04 · NFA Special Education</t>
  </si>
  <si>
    <t>561.05 · Out of District Placement</t>
  </si>
  <si>
    <t>561.06 · Lyman Special Education</t>
  </si>
  <si>
    <t>561.07 · NFA-Alternative</t>
  </si>
  <si>
    <t>561.08 · Adult Basic Education</t>
  </si>
  <si>
    <t>561.09 · Alternative School Tuition</t>
  </si>
  <si>
    <t>561.10 · Summer Academy</t>
  </si>
  <si>
    <t>569.10 · Tuition/Other/Homebound</t>
  </si>
  <si>
    <t>Total 560 · Tuitions</t>
  </si>
  <si>
    <t>580 · Other Transportation</t>
  </si>
  <si>
    <t>580.01 · Professional Expenses</t>
  </si>
  <si>
    <t>580.02 · Administrative Expenses</t>
  </si>
  <si>
    <t>Total 580 · Other Transportation</t>
  </si>
  <si>
    <t>590 Misc. Purchased Services</t>
  </si>
  <si>
    <t>590 · Monitor</t>
  </si>
  <si>
    <t>591 · Activity Officials</t>
  </si>
  <si>
    <t>Total 590 · Monitor</t>
  </si>
  <si>
    <t>Total 590 Misc. Purchased Services</t>
  </si>
  <si>
    <t>611 · Instructional Supplies</t>
  </si>
  <si>
    <t>611.01 · Teaching Supplies</t>
  </si>
  <si>
    <t>611.02 · Teachers' Discretionary Fund</t>
  </si>
  <si>
    <t>611.03 · Holiday Program Supplies</t>
  </si>
  <si>
    <t>611.04 · Learning Disability Program</t>
  </si>
  <si>
    <t>611.05 · Library + Audio-Visuals</t>
  </si>
  <si>
    <t>611.06 · Computer Software</t>
  </si>
  <si>
    <t>Total 611 · Instructional Supplies</t>
  </si>
  <si>
    <t>613 · Maintenance Supplies</t>
  </si>
  <si>
    <t>641 Textbooks</t>
  </si>
  <si>
    <t>641.01 · New Textbooks</t>
  </si>
  <si>
    <t>641.02 · Replacement Textbooks</t>
  </si>
  <si>
    <t>641.03 · Computer Materials</t>
  </si>
  <si>
    <t>642 · Library Books + Periodicals</t>
  </si>
  <si>
    <t>641.03 · Computer Materials - Other</t>
  </si>
  <si>
    <t>Total 641.03 · Computer Materials</t>
  </si>
  <si>
    <t>Total 641 Textbooks</t>
  </si>
  <si>
    <t>690 · Other Supplies</t>
  </si>
  <si>
    <t>690.01 · School and Office</t>
  </si>
  <si>
    <t>690.03 · Graduation Expenses</t>
  </si>
  <si>
    <t>690.04 · Professional Materials</t>
  </si>
  <si>
    <t>690.05 · Health Supplies</t>
  </si>
  <si>
    <t>690.06 · Athletic Supplies</t>
  </si>
  <si>
    <t>Total 690 · Other Supplies</t>
  </si>
  <si>
    <t>700 Capital Outlay</t>
  </si>
  <si>
    <t>730.01 · Equipment</t>
  </si>
  <si>
    <t>734.02 · Capital Improvements</t>
  </si>
  <si>
    <t>Total 700 Capital Outlay</t>
  </si>
  <si>
    <t>800 · Other Dues</t>
  </si>
  <si>
    <t>810.01 · CABE</t>
  </si>
  <si>
    <t>810.02 · CAPSS</t>
  </si>
  <si>
    <t>810.04 · EASTCONN</t>
  </si>
  <si>
    <t>810.06 · Contractual Dues/Publications</t>
  </si>
  <si>
    <t>Total 800 · Other Dues</t>
  </si>
  <si>
    <t>900 · Miscellaneous</t>
  </si>
  <si>
    <t>Total Expense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</si>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</sst>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5" fontId="2" fillId="0" borderId="3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4" fontId="2" fillId="0" borderId="6" xfId="0" applyNumberFormat="1" applyFont="1" applyBorder="1"/>
    <xf numFmtId="165" fontId="2" fillId="0" borderId="6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3C06-80AD-4A5A-879D-BFA34FB86C07}">
  <dimension ref="A1:M142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 x14ac:dyDescent="0.3"/>
  <cols>
    <col min="1" max="5" width="3" style="22" customWidth="1"/>
    <col min="6" max="6" width="30.88671875" style="22" customWidth="1"/>
    <col min="7" max="7" width="12.5546875" style="23" bestFit="1" customWidth="1"/>
    <col min="8" max="8" width="2.33203125" style="23" customWidth="1"/>
    <col min="9" max="9" width="10.5546875" style="23" bestFit="1" customWidth="1"/>
    <col min="10" max="10" width="2.33203125" style="23" customWidth="1"/>
    <col min="11" max="11" width="12" style="23" bestFit="1" customWidth="1"/>
    <col min="12" max="12" width="2.33203125" style="23" customWidth="1"/>
    <col min="13" max="13" width="10.33203125" style="23" bestFit="1" customWidth="1"/>
  </cols>
  <sheetData>
    <row r="1" spans="1:13" ht="15" thickBot="1" x14ac:dyDescent="0.35">
      <c r="A1" s="1"/>
      <c r="B1" s="1"/>
      <c r="C1" s="1"/>
      <c r="D1" s="1"/>
      <c r="E1" s="1"/>
      <c r="F1" s="1"/>
      <c r="G1" s="3"/>
      <c r="H1" s="2"/>
      <c r="I1" s="3"/>
      <c r="J1" s="2"/>
      <c r="K1" s="3"/>
      <c r="L1" s="2"/>
      <c r="M1" s="3"/>
    </row>
    <row r="2" spans="1:13" s="21" customFormat="1" ht="15.6" thickTop="1" thickBot="1" x14ac:dyDescent="0.35">
      <c r="A2" s="18"/>
      <c r="B2" s="18"/>
      <c r="C2" s="18"/>
      <c r="D2" s="18"/>
      <c r="E2" s="18"/>
      <c r="F2" s="18"/>
      <c r="G2" s="19" t="s">
        <v>0</v>
      </c>
      <c r="H2" s="20"/>
      <c r="I2" s="19" t="s">
        <v>1</v>
      </c>
      <c r="J2" s="20"/>
      <c r="K2" s="19" t="s">
        <v>2</v>
      </c>
      <c r="L2" s="20"/>
      <c r="M2" s="19" t="s">
        <v>3</v>
      </c>
    </row>
    <row r="3" spans="1:13" ht="15" thickTop="1" x14ac:dyDescent="0.3">
      <c r="A3" s="1"/>
      <c r="B3" s="1"/>
      <c r="C3" s="1" t="s">
        <v>4</v>
      </c>
      <c r="D3" s="1"/>
      <c r="E3" s="1"/>
      <c r="F3" s="1"/>
      <c r="G3" s="4"/>
      <c r="H3" s="5"/>
      <c r="I3" s="4"/>
      <c r="J3" s="5"/>
      <c r="K3" s="4"/>
      <c r="L3" s="5"/>
      <c r="M3" s="6"/>
    </row>
    <row r="4" spans="1:13" ht="15" thickBot="1" x14ac:dyDescent="0.35">
      <c r="A4" s="1"/>
      <c r="B4" s="1"/>
      <c r="C4" s="1"/>
      <c r="D4" s="1" t="s">
        <v>5</v>
      </c>
      <c r="E4" s="1"/>
      <c r="F4" s="1"/>
      <c r="G4" s="7">
        <v>-26267</v>
      </c>
      <c r="H4" s="5"/>
      <c r="I4" s="4"/>
      <c r="J4" s="5"/>
      <c r="K4" s="4"/>
      <c r="L4" s="5"/>
      <c r="M4" s="6"/>
    </row>
    <row r="5" spans="1:13" ht="15" thickBot="1" x14ac:dyDescent="0.35">
      <c r="A5" s="1"/>
      <c r="B5" s="1"/>
      <c r="C5" s="1" t="s">
        <v>6</v>
      </c>
      <c r="D5" s="1"/>
      <c r="E5" s="1"/>
      <c r="F5" s="1"/>
      <c r="G5" s="8">
        <f>ROUND(SUM(G3:G4),5)</f>
        <v>-26267</v>
      </c>
      <c r="H5" s="5"/>
      <c r="I5" s="4"/>
      <c r="J5" s="5"/>
      <c r="K5" s="4"/>
      <c r="L5" s="5"/>
      <c r="M5" s="6"/>
    </row>
    <row r="6" spans="1:13" x14ac:dyDescent="0.3">
      <c r="A6" s="1"/>
      <c r="B6" s="1" t="s">
        <v>7</v>
      </c>
      <c r="C6" s="1"/>
      <c r="D6" s="1"/>
      <c r="E6" s="1"/>
      <c r="F6" s="1"/>
      <c r="G6" s="4">
        <f>G5</f>
        <v>-26267</v>
      </c>
      <c r="H6" s="5"/>
      <c r="I6" s="4"/>
      <c r="J6" s="5"/>
      <c r="K6" s="4"/>
      <c r="L6" s="5"/>
      <c r="M6" s="6"/>
    </row>
    <row r="7" spans="1:13" x14ac:dyDescent="0.3">
      <c r="A7" s="1"/>
      <c r="B7" s="1"/>
      <c r="C7" s="1" t="s">
        <v>8</v>
      </c>
      <c r="D7" s="1"/>
      <c r="E7" s="1"/>
      <c r="F7" s="1"/>
      <c r="G7" s="4"/>
      <c r="H7" s="5"/>
      <c r="I7" s="4"/>
      <c r="J7" s="5"/>
      <c r="K7" s="4"/>
      <c r="L7" s="5"/>
      <c r="M7" s="6"/>
    </row>
    <row r="8" spans="1:13" x14ac:dyDescent="0.3">
      <c r="A8" s="1"/>
      <c r="B8" s="1"/>
      <c r="C8" s="1"/>
      <c r="D8" s="1" t="s">
        <v>9</v>
      </c>
      <c r="E8" s="1"/>
      <c r="F8" s="1"/>
      <c r="G8" s="4"/>
      <c r="H8" s="5"/>
      <c r="I8" s="4"/>
      <c r="J8" s="5"/>
      <c r="K8" s="4"/>
      <c r="L8" s="5"/>
      <c r="M8" s="6"/>
    </row>
    <row r="9" spans="1:13" x14ac:dyDescent="0.3">
      <c r="A9" s="1"/>
      <c r="B9" s="1"/>
      <c r="C9" s="1"/>
      <c r="D9" s="1"/>
      <c r="E9" s="1" t="s">
        <v>10</v>
      </c>
      <c r="F9" s="1"/>
      <c r="G9" s="4">
        <v>44681.120000000003</v>
      </c>
      <c r="H9" s="5"/>
      <c r="I9" s="4">
        <v>50774</v>
      </c>
      <c r="J9" s="5"/>
      <c r="K9" s="4">
        <f t="shared" ref="K9:K25" si="0">ROUND((G9-I9),5)</f>
        <v>-6092.88</v>
      </c>
      <c r="L9" s="5"/>
      <c r="M9" s="6">
        <f t="shared" ref="M9:M25" si="1">ROUND(IF(I9=0, IF(G9=0, 0, 1), G9/I9),5)</f>
        <v>0.88</v>
      </c>
    </row>
    <row r="10" spans="1:13" x14ac:dyDescent="0.3">
      <c r="A10" s="1"/>
      <c r="B10" s="1"/>
      <c r="C10" s="1"/>
      <c r="D10" s="1"/>
      <c r="E10" s="1" t="s">
        <v>11</v>
      </c>
      <c r="F10" s="1"/>
      <c r="G10" s="4">
        <v>105269.16</v>
      </c>
      <c r="H10" s="5"/>
      <c r="I10" s="4">
        <v>119000</v>
      </c>
      <c r="J10" s="5"/>
      <c r="K10" s="4">
        <f t="shared" si="0"/>
        <v>-13730.84</v>
      </c>
      <c r="L10" s="5"/>
      <c r="M10" s="6">
        <f t="shared" si="1"/>
        <v>0.88461000000000001</v>
      </c>
    </row>
    <row r="11" spans="1:13" x14ac:dyDescent="0.3">
      <c r="A11" s="1"/>
      <c r="B11" s="1"/>
      <c r="C11" s="1"/>
      <c r="D11" s="1"/>
      <c r="E11" s="1" t="s">
        <v>12</v>
      </c>
      <c r="F11" s="1"/>
      <c r="G11" s="4">
        <v>714976.54</v>
      </c>
      <c r="H11" s="5"/>
      <c r="I11" s="4">
        <v>704604</v>
      </c>
      <c r="J11" s="5"/>
      <c r="K11" s="4">
        <f t="shared" si="0"/>
        <v>10372.540000000001</v>
      </c>
      <c r="L11" s="5"/>
      <c r="M11" s="6">
        <f t="shared" si="1"/>
        <v>1.0147200000000001</v>
      </c>
    </row>
    <row r="12" spans="1:13" x14ac:dyDescent="0.3">
      <c r="A12" s="1"/>
      <c r="B12" s="1"/>
      <c r="C12" s="1"/>
      <c r="D12" s="1"/>
      <c r="E12" s="1" t="s">
        <v>13</v>
      </c>
      <c r="F12" s="1"/>
      <c r="G12" s="4">
        <v>-10962.82</v>
      </c>
      <c r="H12" s="5"/>
      <c r="I12" s="4">
        <v>43078</v>
      </c>
      <c r="J12" s="5"/>
      <c r="K12" s="4">
        <f t="shared" si="0"/>
        <v>-54040.82</v>
      </c>
      <c r="L12" s="5"/>
      <c r="M12" s="6">
        <f t="shared" si="1"/>
        <v>-0.25448999999999999</v>
      </c>
    </row>
    <row r="13" spans="1:13" x14ac:dyDescent="0.3">
      <c r="A13" s="1"/>
      <c r="B13" s="1"/>
      <c r="C13" s="1"/>
      <c r="D13" s="1"/>
      <c r="E13" s="1" t="s">
        <v>14</v>
      </c>
      <c r="F13" s="1"/>
      <c r="G13" s="4">
        <v>0</v>
      </c>
      <c r="H13" s="5"/>
      <c r="I13" s="4">
        <v>0</v>
      </c>
      <c r="J13" s="5"/>
      <c r="K13" s="4">
        <f t="shared" si="0"/>
        <v>0</v>
      </c>
      <c r="L13" s="5"/>
      <c r="M13" s="6">
        <f t="shared" si="1"/>
        <v>0</v>
      </c>
    </row>
    <row r="14" spans="1:13" x14ac:dyDescent="0.3">
      <c r="A14" s="1"/>
      <c r="B14" s="1"/>
      <c r="C14" s="1"/>
      <c r="D14" s="1"/>
      <c r="E14" s="1" t="s">
        <v>15</v>
      </c>
      <c r="F14" s="1"/>
      <c r="G14" s="4">
        <v>44972.4</v>
      </c>
      <c r="H14" s="5"/>
      <c r="I14" s="4">
        <v>64821</v>
      </c>
      <c r="J14" s="5"/>
      <c r="K14" s="4">
        <f t="shared" si="0"/>
        <v>-19848.599999999999</v>
      </c>
      <c r="L14" s="5"/>
      <c r="M14" s="6">
        <f t="shared" si="1"/>
        <v>0.69379000000000002</v>
      </c>
    </row>
    <row r="15" spans="1:13" x14ac:dyDescent="0.3">
      <c r="A15" s="1"/>
      <c r="B15" s="1"/>
      <c r="C15" s="1"/>
      <c r="D15" s="1"/>
      <c r="E15" s="1" t="s">
        <v>16</v>
      </c>
      <c r="F15" s="1"/>
      <c r="G15" s="4">
        <v>0</v>
      </c>
      <c r="H15" s="5"/>
      <c r="I15" s="4">
        <v>63640</v>
      </c>
      <c r="J15" s="5"/>
      <c r="K15" s="4">
        <f t="shared" si="0"/>
        <v>-63640</v>
      </c>
      <c r="L15" s="5"/>
      <c r="M15" s="6">
        <f t="shared" si="1"/>
        <v>0</v>
      </c>
    </row>
    <row r="16" spans="1:13" x14ac:dyDescent="0.3">
      <c r="A16" s="1"/>
      <c r="B16" s="1"/>
      <c r="C16" s="1"/>
      <c r="D16" s="1"/>
      <c r="E16" s="1" t="s">
        <v>17</v>
      </c>
      <c r="F16" s="1"/>
      <c r="G16" s="4">
        <v>39676.199999999997</v>
      </c>
      <c r="H16" s="5"/>
      <c r="I16" s="4">
        <v>51579</v>
      </c>
      <c r="J16" s="5"/>
      <c r="K16" s="4">
        <f t="shared" si="0"/>
        <v>-11902.8</v>
      </c>
      <c r="L16" s="5"/>
      <c r="M16" s="6">
        <f t="shared" si="1"/>
        <v>0.76922999999999997</v>
      </c>
    </row>
    <row r="17" spans="1:13" x14ac:dyDescent="0.3">
      <c r="A17" s="1"/>
      <c r="B17" s="1"/>
      <c r="C17" s="1"/>
      <c r="D17" s="1"/>
      <c r="E17" s="1" t="s">
        <v>18</v>
      </c>
      <c r="F17" s="1"/>
      <c r="G17" s="4">
        <v>58925.4</v>
      </c>
      <c r="H17" s="5"/>
      <c r="I17" s="4">
        <v>57477</v>
      </c>
      <c r="J17" s="5"/>
      <c r="K17" s="4">
        <f t="shared" si="0"/>
        <v>1448.4</v>
      </c>
      <c r="L17" s="5"/>
      <c r="M17" s="6">
        <f t="shared" si="1"/>
        <v>1.0251999999999999</v>
      </c>
    </row>
    <row r="18" spans="1:13" x14ac:dyDescent="0.3">
      <c r="A18" s="1"/>
      <c r="B18" s="1"/>
      <c r="C18" s="1"/>
      <c r="D18" s="1"/>
      <c r="E18" s="1" t="s">
        <v>19</v>
      </c>
      <c r="F18" s="1"/>
      <c r="G18" s="4">
        <v>0</v>
      </c>
      <c r="H18" s="5"/>
      <c r="I18" s="4">
        <v>71070</v>
      </c>
      <c r="J18" s="5"/>
      <c r="K18" s="4">
        <f t="shared" si="0"/>
        <v>-71070</v>
      </c>
      <c r="L18" s="5"/>
      <c r="M18" s="6">
        <f t="shared" si="1"/>
        <v>0</v>
      </c>
    </row>
    <row r="19" spans="1:13" x14ac:dyDescent="0.3">
      <c r="A19" s="1"/>
      <c r="B19" s="1"/>
      <c r="C19" s="1"/>
      <c r="D19" s="1"/>
      <c r="E19" s="1" t="s">
        <v>20</v>
      </c>
      <c r="F19" s="1"/>
      <c r="G19" s="4">
        <v>19121.86</v>
      </c>
      <c r="H19" s="5"/>
      <c r="I19" s="4">
        <v>79025</v>
      </c>
      <c r="J19" s="5"/>
      <c r="K19" s="4">
        <f t="shared" si="0"/>
        <v>-59903.14</v>
      </c>
      <c r="L19" s="5"/>
      <c r="M19" s="6">
        <f t="shared" si="1"/>
        <v>0.24196999999999999</v>
      </c>
    </row>
    <row r="20" spans="1:13" x14ac:dyDescent="0.3">
      <c r="A20" s="1"/>
      <c r="B20" s="1"/>
      <c r="C20" s="1"/>
      <c r="D20" s="1"/>
      <c r="E20" s="1" t="s">
        <v>21</v>
      </c>
      <c r="F20" s="1"/>
      <c r="G20" s="4">
        <v>45390.8</v>
      </c>
      <c r="H20" s="5"/>
      <c r="I20" s="4">
        <v>48622</v>
      </c>
      <c r="J20" s="5"/>
      <c r="K20" s="4">
        <f t="shared" si="0"/>
        <v>-3231.2</v>
      </c>
      <c r="L20" s="5"/>
      <c r="M20" s="6">
        <f t="shared" si="1"/>
        <v>0.93354000000000004</v>
      </c>
    </row>
    <row r="21" spans="1:13" x14ac:dyDescent="0.3">
      <c r="A21" s="1"/>
      <c r="B21" s="1"/>
      <c r="C21" s="1"/>
      <c r="D21" s="1"/>
      <c r="E21" s="1" t="s">
        <v>22</v>
      </c>
      <c r="F21" s="1"/>
      <c r="G21" s="4">
        <v>1695</v>
      </c>
      <c r="H21" s="5"/>
      <c r="I21" s="4">
        <v>5343</v>
      </c>
      <c r="J21" s="5"/>
      <c r="K21" s="4">
        <f t="shared" si="0"/>
        <v>-3648</v>
      </c>
      <c r="L21" s="5"/>
      <c r="M21" s="6">
        <f t="shared" si="1"/>
        <v>0.31724000000000002</v>
      </c>
    </row>
    <row r="22" spans="1:13" x14ac:dyDescent="0.3">
      <c r="A22" s="1"/>
      <c r="B22" s="1"/>
      <c r="C22" s="1"/>
      <c r="D22" s="1"/>
      <c r="E22" s="1" t="s">
        <v>23</v>
      </c>
      <c r="F22" s="1"/>
      <c r="G22" s="4">
        <v>0</v>
      </c>
      <c r="H22" s="5"/>
      <c r="I22" s="4">
        <v>1541</v>
      </c>
      <c r="J22" s="5"/>
      <c r="K22" s="4">
        <f t="shared" si="0"/>
        <v>-1541</v>
      </c>
      <c r="L22" s="5"/>
      <c r="M22" s="6">
        <f t="shared" si="1"/>
        <v>0</v>
      </c>
    </row>
    <row r="23" spans="1:13" x14ac:dyDescent="0.3">
      <c r="A23" s="1"/>
      <c r="B23" s="1"/>
      <c r="C23" s="1"/>
      <c r="D23" s="1"/>
      <c r="E23" s="1" t="s">
        <v>24</v>
      </c>
      <c r="F23" s="1"/>
      <c r="G23" s="4">
        <v>0</v>
      </c>
      <c r="H23" s="5"/>
      <c r="I23" s="4">
        <v>18000</v>
      </c>
      <c r="J23" s="5"/>
      <c r="K23" s="4">
        <f t="shared" si="0"/>
        <v>-18000</v>
      </c>
      <c r="L23" s="5"/>
      <c r="M23" s="6">
        <f t="shared" si="1"/>
        <v>0</v>
      </c>
    </row>
    <row r="24" spans="1:13" ht="15" thickBot="1" x14ac:dyDescent="0.35">
      <c r="A24" s="1"/>
      <c r="B24" s="1"/>
      <c r="C24" s="1"/>
      <c r="D24" s="1"/>
      <c r="E24" s="1" t="s">
        <v>25</v>
      </c>
      <c r="F24" s="1"/>
      <c r="G24" s="9">
        <v>0</v>
      </c>
      <c r="H24" s="5"/>
      <c r="I24" s="9">
        <v>29334</v>
      </c>
      <c r="J24" s="5"/>
      <c r="K24" s="9">
        <f t="shared" si="0"/>
        <v>-29334</v>
      </c>
      <c r="L24" s="5"/>
      <c r="M24" s="10">
        <f t="shared" si="1"/>
        <v>0</v>
      </c>
    </row>
    <row r="25" spans="1:13" x14ac:dyDescent="0.3">
      <c r="A25" s="1"/>
      <c r="B25" s="1"/>
      <c r="C25" s="1"/>
      <c r="D25" s="1" t="s">
        <v>26</v>
      </c>
      <c r="E25" s="1"/>
      <c r="F25" s="1"/>
      <c r="G25" s="4">
        <f>ROUND(SUM(G8:G24),5)</f>
        <v>1063745.6599999999</v>
      </c>
      <c r="H25" s="5"/>
      <c r="I25" s="4">
        <f>ROUND(SUM(I8:I24),5)</f>
        <v>1407908</v>
      </c>
      <c r="J25" s="5"/>
      <c r="K25" s="4">
        <f t="shared" si="0"/>
        <v>-344162.34</v>
      </c>
      <c r="L25" s="5"/>
      <c r="M25" s="6">
        <f t="shared" si="1"/>
        <v>0.75555000000000005</v>
      </c>
    </row>
    <row r="26" spans="1:13" x14ac:dyDescent="0.3">
      <c r="A26" s="1"/>
      <c r="B26" s="1"/>
      <c r="C26" s="1"/>
      <c r="D26" s="1" t="s">
        <v>27</v>
      </c>
      <c r="E26" s="1"/>
      <c r="F26" s="1"/>
      <c r="G26" s="4"/>
      <c r="H26" s="5"/>
      <c r="I26" s="4"/>
      <c r="J26" s="5"/>
      <c r="K26" s="4"/>
      <c r="L26" s="5"/>
      <c r="M26" s="6"/>
    </row>
    <row r="27" spans="1:13" x14ac:dyDescent="0.3">
      <c r="A27" s="1"/>
      <c r="B27" s="1"/>
      <c r="C27" s="1"/>
      <c r="D27" s="1"/>
      <c r="E27" s="1" t="s">
        <v>28</v>
      </c>
      <c r="F27" s="1"/>
      <c r="G27" s="4">
        <v>77061.66</v>
      </c>
      <c r="H27" s="5"/>
      <c r="I27" s="4">
        <v>87160</v>
      </c>
      <c r="J27" s="5"/>
      <c r="K27" s="4">
        <f t="shared" ref="K27:K38" si="2">ROUND((G27-I27),5)</f>
        <v>-10098.34</v>
      </c>
      <c r="L27" s="5"/>
      <c r="M27" s="6">
        <f t="shared" ref="M27:M38" si="3">ROUND(IF(I27=0, IF(G27=0, 0, 1), G27/I27),5)</f>
        <v>0.88414000000000004</v>
      </c>
    </row>
    <row r="28" spans="1:13" x14ac:dyDescent="0.3">
      <c r="A28" s="1"/>
      <c r="B28" s="1"/>
      <c r="C28" s="1"/>
      <c r="D28" s="1"/>
      <c r="E28" s="1" t="s">
        <v>29</v>
      </c>
      <c r="F28" s="1"/>
      <c r="G28" s="4">
        <v>210</v>
      </c>
      <c r="H28" s="5"/>
      <c r="I28" s="4">
        <v>929</v>
      </c>
      <c r="J28" s="5"/>
      <c r="K28" s="4">
        <f t="shared" si="2"/>
        <v>-719</v>
      </c>
      <c r="L28" s="5"/>
      <c r="M28" s="6">
        <f t="shared" si="3"/>
        <v>0.22605</v>
      </c>
    </row>
    <row r="29" spans="1:13" x14ac:dyDescent="0.3">
      <c r="A29" s="1"/>
      <c r="B29" s="1"/>
      <c r="C29" s="1"/>
      <c r="D29" s="1"/>
      <c r="E29" s="1" t="s">
        <v>30</v>
      </c>
      <c r="F29" s="1"/>
      <c r="G29" s="4">
        <v>74866.559999999998</v>
      </c>
      <c r="H29" s="5"/>
      <c r="I29" s="4">
        <v>42320</v>
      </c>
      <c r="J29" s="5"/>
      <c r="K29" s="4">
        <f t="shared" si="2"/>
        <v>32546.560000000001</v>
      </c>
      <c r="L29" s="5"/>
      <c r="M29" s="6">
        <f t="shared" si="3"/>
        <v>1.7690600000000001</v>
      </c>
    </row>
    <row r="30" spans="1:13" x14ac:dyDescent="0.3">
      <c r="A30" s="1"/>
      <c r="B30" s="1"/>
      <c r="C30" s="1"/>
      <c r="D30" s="1"/>
      <c r="E30" s="1" t="s">
        <v>31</v>
      </c>
      <c r="F30" s="1"/>
      <c r="G30" s="4">
        <v>4549.33</v>
      </c>
      <c r="H30" s="5"/>
      <c r="I30" s="4">
        <v>2791</v>
      </c>
      <c r="J30" s="5"/>
      <c r="K30" s="4">
        <f t="shared" si="2"/>
        <v>1758.33</v>
      </c>
      <c r="L30" s="5"/>
      <c r="M30" s="6">
        <f t="shared" si="3"/>
        <v>1.63</v>
      </c>
    </row>
    <row r="31" spans="1:13" x14ac:dyDescent="0.3">
      <c r="A31" s="1"/>
      <c r="B31" s="1"/>
      <c r="C31" s="1"/>
      <c r="D31" s="1"/>
      <c r="E31" s="1" t="s">
        <v>32</v>
      </c>
      <c r="F31" s="1"/>
      <c r="G31" s="4">
        <v>65872.62</v>
      </c>
      <c r="H31" s="5"/>
      <c r="I31" s="4">
        <v>42271</v>
      </c>
      <c r="J31" s="5"/>
      <c r="K31" s="4">
        <f t="shared" si="2"/>
        <v>23601.62</v>
      </c>
      <c r="L31" s="5"/>
      <c r="M31" s="6">
        <f t="shared" si="3"/>
        <v>1.5583400000000001</v>
      </c>
    </row>
    <row r="32" spans="1:13" x14ac:dyDescent="0.3">
      <c r="A32" s="1"/>
      <c r="B32" s="1"/>
      <c r="C32" s="1"/>
      <c r="D32" s="1"/>
      <c r="E32" s="1" t="s">
        <v>33</v>
      </c>
      <c r="F32" s="1"/>
      <c r="G32" s="4">
        <v>227679.03</v>
      </c>
      <c r="H32" s="5"/>
      <c r="I32" s="4">
        <v>77489</v>
      </c>
      <c r="J32" s="5"/>
      <c r="K32" s="4">
        <f t="shared" si="2"/>
        <v>150190.03</v>
      </c>
      <c r="L32" s="5"/>
      <c r="M32" s="6">
        <f t="shared" si="3"/>
        <v>2.9382100000000002</v>
      </c>
    </row>
    <row r="33" spans="1:13" x14ac:dyDescent="0.3">
      <c r="A33" s="1"/>
      <c r="B33" s="1"/>
      <c r="C33" s="1"/>
      <c r="D33" s="1"/>
      <c r="E33" s="1" t="s">
        <v>34</v>
      </c>
      <c r="F33" s="1"/>
      <c r="G33" s="4">
        <v>11971.69</v>
      </c>
      <c r="H33" s="5"/>
      <c r="I33" s="4">
        <v>8000</v>
      </c>
      <c r="J33" s="5"/>
      <c r="K33" s="4">
        <f t="shared" si="2"/>
        <v>3971.69</v>
      </c>
      <c r="L33" s="5"/>
      <c r="M33" s="6">
        <f t="shared" si="3"/>
        <v>1.4964599999999999</v>
      </c>
    </row>
    <row r="34" spans="1:13" x14ac:dyDescent="0.3">
      <c r="A34" s="1"/>
      <c r="B34" s="1"/>
      <c r="C34" s="1"/>
      <c r="D34" s="1"/>
      <c r="E34" s="1" t="s">
        <v>35</v>
      </c>
      <c r="F34" s="1"/>
      <c r="G34" s="4">
        <v>217.53</v>
      </c>
      <c r="H34" s="5"/>
      <c r="I34" s="4">
        <v>11545</v>
      </c>
      <c r="J34" s="5"/>
      <c r="K34" s="4">
        <f t="shared" si="2"/>
        <v>-11327.47</v>
      </c>
      <c r="L34" s="5"/>
      <c r="M34" s="6">
        <f t="shared" si="3"/>
        <v>1.8839999999999999E-2</v>
      </c>
    </row>
    <row r="35" spans="1:13" x14ac:dyDescent="0.3">
      <c r="A35" s="1"/>
      <c r="B35" s="1"/>
      <c r="C35" s="1"/>
      <c r="D35" s="1"/>
      <c r="E35" s="1" t="s">
        <v>36</v>
      </c>
      <c r="F35" s="1"/>
      <c r="G35" s="4">
        <v>62220.39</v>
      </c>
      <c r="H35" s="5"/>
      <c r="I35" s="4">
        <v>111278</v>
      </c>
      <c r="J35" s="5"/>
      <c r="K35" s="4">
        <f t="shared" si="2"/>
        <v>-49057.61</v>
      </c>
      <c r="L35" s="5"/>
      <c r="M35" s="6">
        <f t="shared" si="3"/>
        <v>0.55913999999999997</v>
      </c>
    </row>
    <row r="36" spans="1:13" ht="15" thickBot="1" x14ac:dyDescent="0.35">
      <c r="A36" s="1"/>
      <c r="B36" s="1"/>
      <c r="C36" s="1"/>
      <c r="D36" s="1"/>
      <c r="E36" s="1" t="s">
        <v>37</v>
      </c>
      <c r="F36" s="1"/>
      <c r="G36" s="9">
        <v>84587.5</v>
      </c>
      <c r="H36" s="5"/>
      <c r="I36" s="9">
        <v>44387</v>
      </c>
      <c r="J36" s="5"/>
      <c r="K36" s="9">
        <f t="shared" si="2"/>
        <v>40200.5</v>
      </c>
      <c r="L36" s="5"/>
      <c r="M36" s="10">
        <f t="shared" si="3"/>
        <v>1.90568</v>
      </c>
    </row>
    <row r="37" spans="1:13" x14ac:dyDescent="0.3">
      <c r="A37" s="1"/>
      <c r="B37" s="1"/>
      <c r="C37" s="1"/>
      <c r="D37" s="1" t="s">
        <v>38</v>
      </c>
      <c r="E37" s="1"/>
      <c r="F37" s="1"/>
      <c r="G37" s="4">
        <f>ROUND(SUM(G26:G36),5)</f>
        <v>609236.31000000006</v>
      </c>
      <c r="H37" s="5"/>
      <c r="I37" s="4">
        <f>ROUND(SUM(I26:I36),5)</f>
        <v>428170</v>
      </c>
      <c r="J37" s="5"/>
      <c r="K37" s="4">
        <f t="shared" si="2"/>
        <v>181066.31</v>
      </c>
      <c r="L37" s="5"/>
      <c r="M37" s="6">
        <f t="shared" si="3"/>
        <v>1.4228799999999999</v>
      </c>
    </row>
    <row r="38" spans="1:13" x14ac:dyDescent="0.3">
      <c r="A38" s="1"/>
      <c r="B38" s="1"/>
      <c r="C38" s="1"/>
      <c r="D38" s="1" t="s">
        <v>39</v>
      </c>
      <c r="E38" s="1"/>
      <c r="F38" s="1"/>
      <c r="G38" s="4">
        <v>31032.5</v>
      </c>
      <c r="H38" s="5"/>
      <c r="I38" s="4">
        <v>20000</v>
      </c>
      <c r="J38" s="5"/>
      <c r="K38" s="4">
        <f t="shared" si="2"/>
        <v>11032.5</v>
      </c>
      <c r="L38" s="5"/>
      <c r="M38" s="6">
        <f t="shared" si="3"/>
        <v>1.5516300000000001</v>
      </c>
    </row>
    <row r="39" spans="1:13" x14ac:dyDescent="0.3">
      <c r="A39" s="1"/>
      <c r="B39" s="1"/>
      <c r="C39" s="1"/>
      <c r="D39" s="1" t="s">
        <v>40</v>
      </c>
      <c r="E39" s="1"/>
      <c r="F39" s="1"/>
      <c r="G39" s="4"/>
      <c r="H39" s="5"/>
      <c r="I39" s="4"/>
      <c r="J39" s="5"/>
      <c r="K39" s="4"/>
      <c r="L39" s="5"/>
      <c r="M39" s="6"/>
    </row>
    <row r="40" spans="1:13" x14ac:dyDescent="0.3">
      <c r="A40" s="1"/>
      <c r="B40" s="1"/>
      <c r="C40" s="1"/>
      <c r="D40" s="1"/>
      <c r="E40" s="1" t="s">
        <v>41</v>
      </c>
      <c r="F40" s="1"/>
      <c r="G40" s="4">
        <v>229458.58</v>
      </c>
      <c r="H40" s="5"/>
      <c r="I40" s="4">
        <v>206411</v>
      </c>
      <c r="J40" s="5"/>
      <c r="K40" s="4">
        <f>ROUND((G40-I40),5)</f>
        <v>23047.58</v>
      </c>
      <c r="L40" s="5"/>
      <c r="M40" s="6">
        <f>ROUND(IF(I40=0, IF(G40=0, 0, 1), G40/I40),5)</f>
        <v>1.1116600000000001</v>
      </c>
    </row>
    <row r="41" spans="1:13" x14ac:dyDescent="0.3">
      <c r="A41" s="1"/>
      <c r="B41" s="1"/>
      <c r="C41" s="1"/>
      <c r="D41" s="1"/>
      <c r="E41" s="1" t="s">
        <v>42</v>
      </c>
      <c r="F41" s="1"/>
      <c r="G41" s="4">
        <v>12222.6</v>
      </c>
      <c r="H41" s="5"/>
      <c r="I41" s="4">
        <v>12946</v>
      </c>
      <c r="J41" s="5"/>
      <c r="K41" s="4">
        <f>ROUND((G41-I41),5)</f>
        <v>-723.4</v>
      </c>
      <c r="L41" s="5"/>
      <c r="M41" s="6">
        <f>ROUND(IF(I41=0, IF(G41=0, 0, 1), G41/I41),5)</f>
        <v>0.94411999999999996</v>
      </c>
    </row>
    <row r="42" spans="1:13" x14ac:dyDescent="0.3">
      <c r="A42" s="1"/>
      <c r="B42" s="1"/>
      <c r="C42" s="1"/>
      <c r="D42" s="1"/>
      <c r="E42" s="1" t="s">
        <v>43</v>
      </c>
      <c r="F42" s="1"/>
      <c r="G42" s="4">
        <v>73146.36</v>
      </c>
      <c r="H42" s="5"/>
      <c r="I42" s="4">
        <v>62727</v>
      </c>
      <c r="J42" s="5"/>
      <c r="K42" s="4">
        <f>ROUND((G42-I42),5)</f>
        <v>10419.36</v>
      </c>
      <c r="L42" s="5"/>
      <c r="M42" s="6">
        <f>ROUND(IF(I42=0, IF(G42=0, 0, 1), G42/I42),5)</f>
        <v>1.16611</v>
      </c>
    </row>
    <row r="43" spans="1:13" x14ac:dyDescent="0.3">
      <c r="A43" s="1"/>
      <c r="B43" s="1"/>
      <c r="C43" s="1"/>
      <c r="D43" s="1"/>
      <c r="E43" s="1" t="s">
        <v>44</v>
      </c>
      <c r="F43" s="1"/>
      <c r="G43" s="4">
        <v>141.91999999999999</v>
      </c>
      <c r="H43" s="5"/>
      <c r="I43" s="4"/>
      <c r="J43" s="5"/>
      <c r="K43" s="4"/>
      <c r="L43" s="5"/>
      <c r="M43" s="6"/>
    </row>
    <row r="44" spans="1:13" ht="15" thickBot="1" x14ac:dyDescent="0.35">
      <c r="A44" s="1"/>
      <c r="B44" s="1"/>
      <c r="C44" s="1"/>
      <c r="D44" s="1"/>
      <c r="E44" s="1" t="s">
        <v>45</v>
      </c>
      <c r="F44" s="1"/>
      <c r="G44" s="9">
        <v>27980</v>
      </c>
      <c r="H44" s="5"/>
      <c r="I44" s="9">
        <v>27000</v>
      </c>
      <c r="J44" s="5"/>
      <c r="K44" s="9">
        <f>ROUND((G44-I44),5)</f>
        <v>980</v>
      </c>
      <c r="L44" s="5"/>
      <c r="M44" s="10">
        <f>ROUND(IF(I44=0, IF(G44=0, 0, 1), G44/I44),5)</f>
        <v>1.0363</v>
      </c>
    </row>
    <row r="45" spans="1:13" x14ac:dyDescent="0.3">
      <c r="A45" s="1"/>
      <c r="B45" s="1"/>
      <c r="C45" s="1"/>
      <c r="D45" s="1" t="s">
        <v>46</v>
      </c>
      <c r="E45" s="1"/>
      <c r="F45" s="1"/>
      <c r="G45" s="4">
        <f>ROUND(SUM(G39:G44),5)</f>
        <v>342949.46</v>
      </c>
      <c r="H45" s="5"/>
      <c r="I45" s="4">
        <f>ROUND(SUM(I39:I44),5)</f>
        <v>309084</v>
      </c>
      <c r="J45" s="5"/>
      <c r="K45" s="4">
        <f>ROUND((G45-I45),5)</f>
        <v>33865.46</v>
      </c>
      <c r="L45" s="5"/>
      <c r="M45" s="6">
        <f>ROUND(IF(I45=0, IF(G45=0, 0, 1), G45/I45),5)</f>
        <v>1.1095699999999999</v>
      </c>
    </row>
    <row r="46" spans="1:13" x14ac:dyDescent="0.3">
      <c r="A46" s="1"/>
      <c r="B46" s="1"/>
      <c r="C46" s="1"/>
      <c r="D46" s="1" t="s">
        <v>47</v>
      </c>
      <c r="E46" s="1"/>
      <c r="F46" s="1"/>
      <c r="G46" s="4"/>
      <c r="H46" s="5"/>
      <c r="I46" s="4"/>
      <c r="J46" s="5"/>
      <c r="K46" s="4"/>
      <c r="L46" s="5"/>
      <c r="M46" s="6"/>
    </row>
    <row r="47" spans="1:13" x14ac:dyDescent="0.3">
      <c r="A47" s="1"/>
      <c r="B47" s="1"/>
      <c r="C47" s="1"/>
      <c r="D47" s="1"/>
      <c r="E47" s="1" t="s">
        <v>48</v>
      </c>
      <c r="F47" s="1"/>
      <c r="G47" s="4">
        <v>763.26</v>
      </c>
      <c r="H47" s="5"/>
      <c r="I47" s="4">
        <v>1545</v>
      </c>
      <c r="J47" s="5"/>
      <c r="K47" s="4">
        <f t="shared" ref="K47:K53" si="4">ROUND((G47-I47),5)</f>
        <v>-781.74</v>
      </c>
      <c r="L47" s="5"/>
      <c r="M47" s="6">
        <f t="shared" ref="M47:M53" si="5">ROUND(IF(I47=0, IF(G47=0, 0, 1), G47/I47),5)</f>
        <v>0.49402000000000001</v>
      </c>
    </row>
    <row r="48" spans="1:13" x14ac:dyDescent="0.3">
      <c r="A48" s="1"/>
      <c r="B48" s="1"/>
      <c r="C48" s="1"/>
      <c r="D48" s="1"/>
      <c r="E48" s="1" t="s">
        <v>49</v>
      </c>
      <c r="F48" s="1"/>
      <c r="G48" s="4">
        <v>0</v>
      </c>
      <c r="H48" s="5"/>
      <c r="I48" s="4">
        <v>772</v>
      </c>
      <c r="J48" s="5"/>
      <c r="K48" s="4">
        <f t="shared" si="4"/>
        <v>-772</v>
      </c>
      <c r="L48" s="5"/>
      <c r="M48" s="6">
        <f t="shared" si="5"/>
        <v>0</v>
      </c>
    </row>
    <row r="49" spans="1:13" x14ac:dyDescent="0.3">
      <c r="A49" s="1"/>
      <c r="B49" s="1"/>
      <c r="C49" s="1"/>
      <c r="D49" s="1"/>
      <c r="E49" s="1" t="s">
        <v>50</v>
      </c>
      <c r="F49" s="1"/>
      <c r="G49" s="4">
        <v>27553.61</v>
      </c>
      <c r="H49" s="5"/>
      <c r="I49" s="4">
        <v>16073</v>
      </c>
      <c r="J49" s="5"/>
      <c r="K49" s="4">
        <f t="shared" si="4"/>
        <v>11480.61</v>
      </c>
      <c r="L49" s="5"/>
      <c r="M49" s="6">
        <f t="shared" si="5"/>
        <v>1.71428</v>
      </c>
    </row>
    <row r="50" spans="1:13" x14ac:dyDescent="0.3">
      <c r="A50" s="1"/>
      <c r="B50" s="1"/>
      <c r="C50" s="1"/>
      <c r="D50" s="1"/>
      <c r="E50" s="1" t="s">
        <v>51</v>
      </c>
      <c r="F50" s="1"/>
      <c r="G50" s="4">
        <v>9895.09</v>
      </c>
      <c r="H50" s="5"/>
      <c r="I50" s="4">
        <v>9596</v>
      </c>
      <c r="J50" s="5"/>
      <c r="K50" s="4">
        <f t="shared" si="4"/>
        <v>299.08999999999997</v>
      </c>
      <c r="L50" s="5"/>
      <c r="M50" s="6">
        <f t="shared" si="5"/>
        <v>1.0311699999999999</v>
      </c>
    </row>
    <row r="51" spans="1:13" x14ac:dyDescent="0.3">
      <c r="A51" s="1"/>
      <c r="B51" s="1"/>
      <c r="C51" s="1"/>
      <c r="D51" s="1"/>
      <c r="E51" s="1" t="s">
        <v>52</v>
      </c>
      <c r="F51" s="1"/>
      <c r="G51" s="4">
        <v>7800</v>
      </c>
      <c r="H51" s="5"/>
      <c r="I51" s="4">
        <v>10000</v>
      </c>
      <c r="J51" s="5"/>
      <c r="K51" s="4">
        <f t="shared" si="4"/>
        <v>-2200</v>
      </c>
      <c r="L51" s="5"/>
      <c r="M51" s="6">
        <f t="shared" si="5"/>
        <v>0.78</v>
      </c>
    </row>
    <row r="52" spans="1:13" x14ac:dyDescent="0.3">
      <c r="A52" s="1"/>
      <c r="B52" s="1"/>
      <c r="C52" s="1"/>
      <c r="D52" s="1"/>
      <c r="E52" s="1" t="s">
        <v>53</v>
      </c>
      <c r="F52" s="1"/>
      <c r="G52" s="4">
        <v>28900</v>
      </c>
      <c r="H52" s="5"/>
      <c r="I52" s="4">
        <v>10000</v>
      </c>
      <c r="J52" s="5"/>
      <c r="K52" s="4">
        <f t="shared" si="4"/>
        <v>18900</v>
      </c>
      <c r="L52" s="5"/>
      <c r="M52" s="6">
        <f t="shared" si="5"/>
        <v>2.89</v>
      </c>
    </row>
    <row r="53" spans="1:13" x14ac:dyDescent="0.3">
      <c r="A53" s="1"/>
      <c r="B53" s="1"/>
      <c r="C53" s="1"/>
      <c r="D53" s="1"/>
      <c r="E53" s="1" t="s">
        <v>54</v>
      </c>
      <c r="F53" s="1"/>
      <c r="G53" s="4">
        <v>69090.5</v>
      </c>
      <c r="H53" s="5"/>
      <c r="I53" s="4">
        <v>52263</v>
      </c>
      <c r="J53" s="5"/>
      <c r="K53" s="4">
        <f t="shared" si="4"/>
        <v>16827.5</v>
      </c>
      <c r="L53" s="5"/>
      <c r="M53" s="6">
        <f t="shared" si="5"/>
        <v>1.3219799999999999</v>
      </c>
    </row>
    <row r="54" spans="1:13" x14ac:dyDescent="0.3">
      <c r="A54" s="1"/>
      <c r="B54" s="1"/>
      <c r="C54" s="1"/>
      <c r="D54" s="1"/>
      <c r="E54" s="1" t="s">
        <v>55</v>
      </c>
      <c r="F54" s="1"/>
      <c r="G54" s="4">
        <v>957.91</v>
      </c>
      <c r="H54" s="5"/>
      <c r="I54" s="4"/>
      <c r="J54" s="5"/>
      <c r="K54" s="4"/>
      <c r="L54" s="5"/>
      <c r="M54" s="6"/>
    </row>
    <row r="55" spans="1:13" x14ac:dyDescent="0.3">
      <c r="A55" s="1"/>
      <c r="B55" s="1"/>
      <c r="C55" s="1"/>
      <c r="D55" s="1"/>
      <c r="E55" s="1" t="s">
        <v>56</v>
      </c>
      <c r="F55" s="1"/>
      <c r="G55" s="4">
        <v>0</v>
      </c>
      <c r="H55" s="5"/>
      <c r="I55" s="4">
        <v>1327</v>
      </c>
      <c r="J55" s="5"/>
      <c r="K55" s="4">
        <f>ROUND((G55-I55),5)</f>
        <v>-1327</v>
      </c>
      <c r="L55" s="5"/>
      <c r="M55" s="6">
        <f>ROUND(IF(I55=0, IF(G55=0, 0, 1), G55/I55),5)</f>
        <v>0</v>
      </c>
    </row>
    <row r="56" spans="1:13" x14ac:dyDescent="0.3">
      <c r="A56" s="1"/>
      <c r="B56" s="1"/>
      <c r="C56" s="1"/>
      <c r="D56" s="1"/>
      <c r="E56" s="1" t="s">
        <v>57</v>
      </c>
      <c r="F56" s="1"/>
      <c r="G56" s="4">
        <v>3670.81</v>
      </c>
      <c r="H56" s="5"/>
      <c r="I56" s="4">
        <v>3925</v>
      </c>
      <c r="J56" s="5"/>
      <c r="K56" s="4">
        <f>ROUND((G56-I56),5)</f>
        <v>-254.19</v>
      </c>
      <c r="L56" s="5"/>
      <c r="M56" s="6">
        <f>ROUND(IF(I56=0, IF(G56=0, 0, 1), G56/I56),5)</f>
        <v>0.93523999999999996</v>
      </c>
    </row>
    <row r="57" spans="1:13" ht="15" thickBot="1" x14ac:dyDescent="0.35">
      <c r="A57" s="1"/>
      <c r="B57" s="1"/>
      <c r="C57" s="1"/>
      <c r="D57" s="1"/>
      <c r="E57" s="1" t="s">
        <v>58</v>
      </c>
      <c r="F57" s="1"/>
      <c r="G57" s="9">
        <v>0</v>
      </c>
      <c r="H57" s="5"/>
      <c r="I57" s="9">
        <v>1000</v>
      </c>
      <c r="J57" s="5"/>
      <c r="K57" s="9">
        <f>ROUND((G57-I57),5)</f>
        <v>-1000</v>
      </c>
      <c r="L57" s="5"/>
      <c r="M57" s="10">
        <f>ROUND(IF(I57=0, IF(G57=0, 0, 1), G57/I57),5)</f>
        <v>0</v>
      </c>
    </row>
    <row r="58" spans="1:13" x14ac:dyDescent="0.3">
      <c r="A58" s="1"/>
      <c r="B58" s="1"/>
      <c r="C58" s="1"/>
      <c r="D58" s="1" t="s">
        <v>59</v>
      </c>
      <c r="E58" s="1"/>
      <c r="F58" s="1"/>
      <c r="G58" s="4">
        <f>ROUND(SUM(G46:G57),5)</f>
        <v>148631.18</v>
      </c>
      <c r="H58" s="5"/>
      <c r="I58" s="4">
        <f>ROUND(SUM(I46:I57),5)</f>
        <v>106501</v>
      </c>
      <c r="J58" s="5"/>
      <c r="K58" s="4">
        <f>ROUND((G58-I58),5)</f>
        <v>42130.18</v>
      </c>
      <c r="L58" s="5"/>
      <c r="M58" s="6">
        <f>ROUND(IF(I58=0, IF(G58=0, 0, 1), G58/I58),5)</f>
        <v>1.39558</v>
      </c>
    </row>
    <row r="59" spans="1:13" x14ac:dyDescent="0.3">
      <c r="A59" s="1"/>
      <c r="B59" s="1"/>
      <c r="C59" s="1"/>
      <c r="D59" s="1" t="s">
        <v>60</v>
      </c>
      <c r="E59" s="1"/>
      <c r="F59" s="1"/>
      <c r="G59" s="4"/>
      <c r="H59" s="5"/>
      <c r="I59" s="4"/>
      <c r="J59" s="5"/>
      <c r="K59" s="4"/>
      <c r="L59" s="5"/>
      <c r="M59" s="6"/>
    </row>
    <row r="60" spans="1:13" x14ac:dyDescent="0.3">
      <c r="A60" s="1"/>
      <c r="B60" s="1"/>
      <c r="C60" s="1"/>
      <c r="D60" s="1"/>
      <c r="E60" s="1" t="s">
        <v>61</v>
      </c>
      <c r="F60" s="1"/>
      <c r="G60" s="4">
        <v>59981.63</v>
      </c>
      <c r="H60" s="5"/>
      <c r="I60" s="4">
        <v>48103</v>
      </c>
      <c r="J60" s="5"/>
      <c r="K60" s="4">
        <f t="shared" ref="K60:K66" si="6">ROUND((G60-I60),5)</f>
        <v>11878.63</v>
      </c>
      <c r="L60" s="5"/>
      <c r="M60" s="6">
        <f t="shared" ref="M60:M66" si="7">ROUND(IF(I60=0, IF(G60=0, 0, 1), G60/I60),5)</f>
        <v>1.2469399999999999</v>
      </c>
    </row>
    <row r="61" spans="1:13" x14ac:dyDescent="0.3">
      <c r="A61" s="1"/>
      <c r="B61" s="1"/>
      <c r="C61" s="1"/>
      <c r="D61" s="1"/>
      <c r="E61" s="1" t="s">
        <v>62</v>
      </c>
      <c r="F61" s="1"/>
      <c r="G61" s="4">
        <v>3861.86</v>
      </c>
      <c r="H61" s="5"/>
      <c r="I61" s="4">
        <v>4326</v>
      </c>
      <c r="J61" s="5"/>
      <c r="K61" s="4">
        <f t="shared" si="6"/>
        <v>-464.14</v>
      </c>
      <c r="L61" s="5"/>
      <c r="M61" s="6">
        <f t="shared" si="7"/>
        <v>0.89271</v>
      </c>
    </row>
    <row r="62" spans="1:13" x14ac:dyDescent="0.3">
      <c r="A62" s="1"/>
      <c r="B62" s="1"/>
      <c r="C62" s="1"/>
      <c r="D62" s="1"/>
      <c r="E62" s="1" t="s">
        <v>63</v>
      </c>
      <c r="F62" s="1"/>
      <c r="G62" s="4">
        <v>52577.37</v>
      </c>
      <c r="H62" s="5"/>
      <c r="I62" s="4">
        <v>38260</v>
      </c>
      <c r="J62" s="5"/>
      <c r="K62" s="4">
        <f t="shared" si="6"/>
        <v>14317.37</v>
      </c>
      <c r="L62" s="5"/>
      <c r="M62" s="6">
        <f t="shared" si="7"/>
        <v>1.3742099999999999</v>
      </c>
    </row>
    <row r="63" spans="1:13" x14ac:dyDescent="0.3">
      <c r="A63" s="1"/>
      <c r="B63" s="1"/>
      <c r="C63" s="1"/>
      <c r="D63" s="1"/>
      <c r="E63" s="1" t="s">
        <v>64</v>
      </c>
      <c r="F63" s="1"/>
      <c r="G63" s="4">
        <v>35060.480000000003</v>
      </c>
      <c r="H63" s="5"/>
      <c r="I63" s="4">
        <v>25000</v>
      </c>
      <c r="J63" s="5"/>
      <c r="K63" s="4">
        <f t="shared" si="6"/>
        <v>10060.48</v>
      </c>
      <c r="L63" s="5"/>
      <c r="M63" s="6">
        <f t="shared" si="7"/>
        <v>1.40242</v>
      </c>
    </row>
    <row r="64" spans="1:13" x14ac:dyDescent="0.3">
      <c r="A64" s="1"/>
      <c r="B64" s="1"/>
      <c r="C64" s="1"/>
      <c r="D64" s="1"/>
      <c r="E64" s="1" t="s">
        <v>65</v>
      </c>
      <c r="F64" s="1"/>
      <c r="G64" s="4">
        <v>219814.91</v>
      </c>
      <c r="H64" s="5"/>
      <c r="I64" s="4">
        <v>140094</v>
      </c>
      <c r="J64" s="5"/>
      <c r="K64" s="4">
        <f t="shared" si="6"/>
        <v>79720.91</v>
      </c>
      <c r="L64" s="5"/>
      <c r="M64" s="6">
        <f t="shared" si="7"/>
        <v>1.5690500000000001</v>
      </c>
    </row>
    <row r="65" spans="1:13" ht="15" thickBot="1" x14ac:dyDescent="0.35">
      <c r="A65" s="1"/>
      <c r="B65" s="1"/>
      <c r="C65" s="1"/>
      <c r="D65" s="1"/>
      <c r="E65" s="1" t="s">
        <v>66</v>
      </c>
      <c r="F65" s="1"/>
      <c r="G65" s="9">
        <v>26549.18</v>
      </c>
      <c r="H65" s="5"/>
      <c r="I65" s="9">
        <v>10000</v>
      </c>
      <c r="J65" s="5"/>
      <c r="K65" s="9">
        <f t="shared" si="6"/>
        <v>16549.18</v>
      </c>
      <c r="L65" s="5"/>
      <c r="M65" s="10">
        <f t="shared" si="7"/>
        <v>2.6549200000000002</v>
      </c>
    </row>
    <row r="66" spans="1:13" x14ac:dyDescent="0.3">
      <c r="A66" s="1"/>
      <c r="B66" s="1"/>
      <c r="C66" s="1"/>
      <c r="D66" s="1" t="s">
        <v>67</v>
      </c>
      <c r="E66" s="1"/>
      <c r="F66" s="1"/>
      <c r="G66" s="4">
        <f>ROUND(SUM(G59:G65),5)</f>
        <v>397845.43</v>
      </c>
      <c r="H66" s="5"/>
      <c r="I66" s="4">
        <f>ROUND(SUM(I59:I65),5)</f>
        <v>265783</v>
      </c>
      <c r="J66" s="5"/>
      <c r="K66" s="4">
        <f t="shared" si="6"/>
        <v>132062.43</v>
      </c>
      <c r="L66" s="5"/>
      <c r="M66" s="6">
        <f t="shared" si="7"/>
        <v>1.49688</v>
      </c>
    </row>
    <row r="67" spans="1:13" x14ac:dyDescent="0.3">
      <c r="A67" s="1"/>
      <c r="B67" s="1"/>
      <c r="C67" s="1"/>
      <c r="D67" s="1" t="s">
        <v>68</v>
      </c>
      <c r="E67" s="1"/>
      <c r="F67" s="1"/>
      <c r="G67" s="4"/>
      <c r="H67" s="5"/>
      <c r="I67" s="4"/>
      <c r="J67" s="5"/>
      <c r="K67" s="4"/>
      <c r="L67" s="5"/>
      <c r="M67" s="6"/>
    </row>
    <row r="68" spans="1:13" x14ac:dyDescent="0.3">
      <c r="A68" s="1"/>
      <c r="B68" s="1"/>
      <c r="C68" s="1"/>
      <c r="D68" s="1"/>
      <c r="E68" s="1" t="s">
        <v>69</v>
      </c>
      <c r="F68" s="1"/>
      <c r="G68" s="4">
        <v>249086.96</v>
      </c>
      <c r="H68" s="5"/>
      <c r="I68" s="4">
        <v>219434</v>
      </c>
      <c r="J68" s="5"/>
      <c r="K68" s="4">
        <f>ROUND((G68-I68),5)</f>
        <v>29652.959999999999</v>
      </c>
      <c r="L68" s="5"/>
      <c r="M68" s="6">
        <f>ROUND(IF(I68=0, IF(G68=0, 0, 1), G68/I68),5)</f>
        <v>1.13513</v>
      </c>
    </row>
    <row r="69" spans="1:13" x14ac:dyDescent="0.3">
      <c r="A69" s="1"/>
      <c r="B69" s="1"/>
      <c r="C69" s="1"/>
      <c r="D69" s="1"/>
      <c r="E69" s="1" t="s">
        <v>70</v>
      </c>
      <c r="F69" s="1"/>
      <c r="G69" s="4">
        <v>16150</v>
      </c>
      <c r="H69" s="5"/>
      <c r="I69" s="4">
        <v>37200</v>
      </c>
      <c r="J69" s="5"/>
      <c r="K69" s="4">
        <f>ROUND((G69-I69),5)</f>
        <v>-21050</v>
      </c>
      <c r="L69" s="5"/>
      <c r="M69" s="6">
        <f>ROUND(IF(I69=0, IF(G69=0, 0, 1), G69/I69),5)</f>
        <v>0.43414000000000003</v>
      </c>
    </row>
    <row r="70" spans="1:13" x14ac:dyDescent="0.3">
      <c r="A70" s="1"/>
      <c r="B70" s="1"/>
      <c r="C70" s="1"/>
      <c r="D70" s="1"/>
      <c r="E70" s="1" t="s">
        <v>71</v>
      </c>
      <c r="F70" s="1"/>
      <c r="G70" s="4">
        <v>928.5</v>
      </c>
      <c r="H70" s="5"/>
      <c r="I70" s="4">
        <v>3502</v>
      </c>
      <c r="J70" s="5"/>
      <c r="K70" s="4">
        <f>ROUND((G70-I70),5)</f>
        <v>-2573.5</v>
      </c>
      <c r="L70" s="5"/>
      <c r="M70" s="6">
        <f>ROUND(IF(I70=0, IF(G70=0, 0, 1), G70/I70),5)</f>
        <v>0.26512999999999998</v>
      </c>
    </row>
    <row r="71" spans="1:13" ht="15" thickBot="1" x14ac:dyDescent="0.35">
      <c r="A71" s="1"/>
      <c r="B71" s="1"/>
      <c r="C71" s="1"/>
      <c r="D71" s="1"/>
      <c r="E71" s="1" t="s">
        <v>72</v>
      </c>
      <c r="F71" s="1"/>
      <c r="G71" s="9">
        <v>0</v>
      </c>
      <c r="H71" s="5"/>
      <c r="I71" s="9">
        <v>1000</v>
      </c>
      <c r="J71" s="5"/>
      <c r="K71" s="9">
        <f>ROUND((G71-I71),5)</f>
        <v>-1000</v>
      </c>
      <c r="L71" s="5"/>
      <c r="M71" s="10">
        <f>ROUND(IF(I71=0, IF(G71=0, 0, 1), G71/I71),5)</f>
        <v>0</v>
      </c>
    </row>
    <row r="72" spans="1:13" x14ac:dyDescent="0.3">
      <c r="A72" s="1"/>
      <c r="B72" s="1"/>
      <c r="C72" s="1"/>
      <c r="D72" s="1" t="s">
        <v>73</v>
      </c>
      <c r="E72" s="1"/>
      <c r="F72" s="1"/>
      <c r="G72" s="4">
        <f>ROUND(SUM(G67:G71),5)</f>
        <v>266165.46000000002</v>
      </c>
      <c r="H72" s="5"/>
      <c r="I72" s="4">
        <f>ROUND(SUM(I67:I71),5)</f>
        <v>261136</v>
      </c>
      <c r="J72" s="5"/>
      <c r="K72" s="4">
        <f>ROUND((G72-I72),5)</f>
        <v>5029.46</v>
      </c>
      <c r="L72" s="5"/>
      <c r="M72" s="6">
        <f>ROUND(IF(I72=0, IF(G72=0, 0, 1), G72/I72),5)</f>
        <v>1.0192600000000001</v>
      </c>
    </row>
    <row r="73" spans="1:13" x14ac:dyDescent="0.3">
      <c r="A73" s="1"/>
      <c r="B73" s="1"/>
      <c r="C73" s="1"/>
      <c r="D73" s="1" t="s">
        <v>74</v>
      </c>
      <c r="E73" s="1"/>
      <c r="F73" s="1"/>
      <c r="G73" s="4"/>
      <c r="H73" s="5"/>
      <c r="I73" s="4"/>
      <c r="J73" s="5"/>
      <c r="K73" s="4"/>
      <c r="L73" s="5"/>
      <c r="M73" s="6"/>
    </row>
    <row r="74" spans="1:13" ht="15" thickBot="1" x14ac:dyDescent="0.35">
      <c r="A74" s="1"/>
      <c r="B74" s="1"/>
      <c r="C74" s="1"/>
      <c r="D74" s="1"/>
      <c r="E74" s="1" t="s">
        <v>75</v>
      </c>
      <c r="F74" s="1"/>
      <c r="G74" s="9">
        <v>1128</v>
      </c>
      <c r="H74" s="5"/>
      <c r="I74" s="9">
        <v>1545</v>
      </c>
      <c r="J74" s="5"/>
      <c r="K74" s="9">
        <f>ROUND((G74-I74),5)</f>
        <v>-417</v>
      </c>
      <c r="L74" s="5"/>
      <c r="M74" s="10">
        <f>ROUND(IF(I74=0, IF(G74=0, 0, 1), G74/I74),5)</f>
        <v>0.73009999999999997</v>
      </c>
    </row>
    <row r="75" spans="1:13" x14ac:dyDescent="0.3">
      <c r="A75" s="1"/>
      <c r="B75" s="1"/>
      <c r="C75" s="1"/>
      <c r="D75" s="1" t="s">
        <v>76</v>
      </c>
      <c r="E75" s="1"/>
      <c r="F75" s="1"/>
      <c r="G75" s="4">
        <f>ROUND(SUM(G73:G74),5)</f>
        <v>1128</v>
      </c>
      <c r="H75" s="5"/>
      <c r="I75" s="4">
        <f>ROUND(SUM(I73:I74),5)</f>
        <v>1545</v>
      </c>
      <c r="J75" s="5"/>
      <c r="K75" s="4">
        <f>ROUND((G75-I75),5)</f>
        <v>-417</v>
      </c>
      <c r="L75" s="5"/>
      <c r="M75" s="6">
        <f>ROUND(IF(I75=0, IF(G75=0, 0, 1), G75/I75),5)</f>
        <v>0.73009999999999997</v>
      </c>
    </row>
    <row r="76" spans="1:13" x14ac:dyDescent="0.3">
      <c r="A76" s="1"/>
      <c r="B76" s="1"/>
      <c r="C76" s="1"/>
      <c r="D76" s="1" t="s">
        <v>77</v>
      </c>
      <c r="E76" s="1"/>
      <c r="F76" s="1"/>
      <c r="G76" s="4"/>
      <c r="H76" s="5"/>
      <c r="I76" s="4"/>
      <c r="J76" s="5"/>
      <c r="K76" s="4"/>
      <c r="L76" s="5"/>
      <c r="M76" s="6"/>
    </row>
    <row r="77" spans="1:13" x14ac:dyDescent="0.3">
      <c r="A77" s="1"/>
      <c r="B77" s="1"/>
      <c r="C77" s="1"/>
      <c r="D77" s="1"/>
      <c r="E77" s="1" t="s">
        <v>78</v>
      </c>
      <c r="F77" s="1"/>
      <c r="G77" s="4">
        <v>4556.93</v>
      </c>
      <c r="H77" s="5"/>
      <c r="I77" s="4">
        <v>4500</v>
      </c>
      <c r="J77" s="5"/>
      <c r="K77" s="4">
        <f t="shared" ref="K77:K82" si="8">ROUND((G77-I77),5)</f>
        <v>56.93</v>
      </c>
      <c r="L77" s="5"/>
      <c r="M77" s="6">
        <f t="shared" ref="M77:M82" si="9">ROUND(IF(I77=0, IF(G77=0, 0, 1), G77/I77),5)</f>
        <v>1.0126500000000001</v>
      </c>
    </row>
    <row r="78" spans="1:13" x14ac:dyDescent="0.3">
      <c r="A78" s="1"/>
      <c r="B78" s="1"/>
      <c r="C78" s="1"/>
      <c r="D78" s="1"/>
      <c r="E78" s="1" t="s">
        <v>79</v>
      </c>
      <c r="F78" s="1"/>
      <c r="G78" s="4">
        <v>1500</v>
      </c>
      <c r="H78" s="5"/>
      <c r="I78" s="4">
        <v>2000</v>
      </c>
      <c r="J78" s="5"/>
      <c r="K78" s="4">
        <f t="shared" si="8"/>
        <v>-500</v>
      </c>
      <c r="L78" s="5"/>
      <c r="M78" s="6">
        <f t="shared" si="9"/>
        <v>0.75</v>
      </c>
    </row>
    <row r="79" spans="1:13" x14ac:dyDescent="0.3">
      <c r="A79" s="1"/>
      <c r="B79" s="1"/>
      <c r="C79" s="1"/>
      <c r="D79" s="1"/>
      <c r="E79" s="1" t="s">
        <v>80</v>
      </c>
      <c r="F79" s="1"/>
      <c r="G79" s="4">
        <v>1017.53</v>
      </c>
      <c r="H79" s="5"/>
      <c r="I79" s="4">
        <v>1470</v>
      </c>
      <c r="J79" s="5"/>
      <c r="K79" s="4">
        <f t="shared" si="8"/>
        <v>-452.47</v>
      </c>
      <c r="L79" s="5"/>
      <c r="M79" s="6">
        <f t="shared" si="9"/>
        <v>0.69220000000000004</v>
      </c>
    </row>
    <row r="80" spans="1:13" x14ac:dyDescent="0.3">
      <c r="A80" s="1"/>
      <c r="B80" s="1"/>
      <c r="C80" s="1"/>
      <c r="D80" s="1"/>
      <c r="E80" s="1" t="s">
        <v>81</v>
      </c>
      <c r="F80" s="1"/>
      <c r="G80" s="4">
        <v>0</v>
      </c>
      <c r="H80" s="5"/>
      <c r="I80" s="4">
        <v>580</v>
      </c>
      <c r="J80" s="5"/>
      <c r="K80" s="4">
        <f t="shared" si="8"/>
        <v>-580</v>
      </c>
      <c r="L80" s="5"/>
      <c r="M80" s="6">
        <f t="shared" si="9"/>
        <v>0</v>
      </c>
    </row>
    <row r="81" spans="1:13" ht="15" thickBot="1" x14ac:dyDescent="0.35">
      <c r="A81" s="1"/>
      <c r="B81" s="1"/>
      <c r="C81" s="1"/>
      <c r="D81" s="1"/>
      <c r="E81" s="1" t="s">
        <v>82</v>
      </c>
      <c r="F81" s="1"/>
      <c r="G81" s="9">
        <v>0</v>
      </c>
      <c r="H81" s="5"/>
      <c r="I81" s="9">
        <v>1000</v>
      </c>
      <c r="J81" s="5"/>
      <c r="K81" s="9">
        <f t="shared" si="8"/>
        <v>-1000</v>
      </c>
      <c r="L81" s="5"/>
      <c r="M81" s="10">
        <f t="shared" si="9"/>
        <v>0</v>
      </c>
    </row>
    <row r="82" spans="1:13" x14ac:dyDescent="0.3">
      <c r="A82" s="1"/>
      <c r="B82" s="1"/>
      <c r="C82" s="1"/>
      <c r="D82" s="1" t="s">
        <v>83</v>
      </c>
      <c r="E82" s="1"/>
      <c r="F82" s="1"/>
      <c r="G82" s="4">
        <f>ROUND(SUM(G76:G81),5)</f>
        <v>7074.46</v>
      </c>
      <c r="H82" s="5"/>
      <c r="I82" s="4">
        <f>ROUND(SUM(I76:I81),5)</f>
        <v>9550</v>
      </c>
      <c r="J82" s="5"/>
      <c r="K82" s="4">
        <f t="shared" si="8"/>
        <v>-2475.54</v>
      </c>
      <c r="L82" s="5"/>
      <c r="M82" s="6">
        <f t="shared" si="9"/>
        <v>0.74077999999999999</v>
      </c>
    </row>
    <row r="83" spans="1:13" x14ac:dyDescent="0.3">
      <c r="A83" s="1"/>
      <c r="B83" s="1"/>
      <c r="C83" s="1"/>
      <c r="D83" s="1" t="s">
        <v>84</v>
      </c>
      <c r="E83" s="1"/>
      <c r="F83" s="1"/>
      <c r="G83" s="4"/>
      <c r="H83" s="5"/>
      <c r="I83" s="4"/>
      <c r="J83" s="5"/>
      <c r="K83" s="4"/>
      <c r="L83" s="5"/>
      <c r="M83" s="6"/>
    </row>
    <row r="84" spans="1:13" x14ac:dyDescent="0.3">
      <c r="A84" s="1"/>
      <c r="B84" s="1"/>
      <c r="C84" s="1"/>
      <c r="D84" s="1"/>
      <c r="E84" s="1" t="s">
        <v>85</v>
      </c>
      <c r="F84" s="1"/>
      <c r="G84" s="4">
        <v>688205</v>
      </c>
      <c r="H84" s="5"/>
      <c r="I84" s="4">
        <v>708875</v>
      </c>
      <c r="J84" s="5"/>
      <c r="K84" s="4">
        <f t="shared" ref="K84:K95" si="10">ROUND((G84-I84),5)</f>
        <v>-20670</v>
      </c>
      <c r="L84" s="5"/>
      <c r="M84" s="6">
        <f t="shared" ref="M84:M95" si="11">ROUND(IF(I84=0, IF(G84=0, 0, 1), G84/I84),5)</f>
        <v>0.97084000000000004</v>
      </c>
    </row>
    <row r="85" spans="1:13" x14ac:dyDescent="0.3">
      <c r="A85" s="1"/>
      <c r="B85" s="1"/>
      <c r="C85" s="1"/>
      <c r="D85" s="1"/>
      <c r="E85" s="1" t="s">
        <v>86</v>
      </c>
      <c r="F85" s="1"/>
      <c r="G85" s="4">
        <v>13646</v>
      </c>
      <c r="H85" s="5"/>
      <c r="I85" s="4">
        <v>21084</v>
      </c>
      <c r="J85" s="5"/>
      <c r="K85" s="4">
        <f t="shared" si="10"/>
        <v>-7438</v>
      </c>
      <c r="L85" s="5"/>
      <c r="M85" s="6">
        <f t="shared" si="11"/>
        <v>0.64722000000000002</v>
      </c>
    </row>
    <row r="86" spans="1:13" x14ac:dyDescent="0.3">
      <c r="A86" s="1"/>
      <c r="B86" s="1"/>
      <c r="C86" s="1"/>
      <c r="D86" s="1"/>
      <c r="E86" s="1" t="s">
        <v>87</v>
      </c>
      <c r="F86" s="1"/>
      <c r="G86" s="4">
        <v>45696</v>
      </c>
      <c r="H86" s="5"/>
      <c r="I86" s="4">
        <v>34272</v>
      </c>
      <c r="J86" s="5"/>
      <c r="K86" s="4">
        <f t="shared" si="10"/>
        <v>11424</v>
      </c>
      <c r="L86" s="5"/>
      <c r="M86" s="6">
        <f t="shared" si="11"/>
        <v>1.3333299999999999</v>
      </c>
    </row>
    <row r="87" spans="1:13" x14ac:dyDescent="0.3">
      <c r="A87" s="1"/>
      <c r="B87" s="1"/>
      <c r="C87" s="1"/>
      <c r="D87" s="1"/>
      <c r="E87" s="1" t="s">
        <v>88</v>
      </c>
      <c r="F87" s="1"/>
      <c r="G87" s="4">
        <v>19115</v>
      </c>
      <c r="H87" s="5"/>
      <c r="I87" s="4">
        <v>19688</v>
      </c>
      <c r="J87" s="5"/>
      <c r="K87" s="4">
        <f t="shared" si="10"/>
        <v>-573</v>
      </c>
      <c r="L87" s="5"/>
      <c r="M87" s="6">
        <f t="shared" si="11"/>
        <v>0.97089999999999999</v>
      </c>
    </row>
    <row r="88" spans="1:13" x14ac:dyDescent="0.3">
      <c r="A88" s="1"/>
      <c r="B88" s="1"/>
      <c r="C88" s="1"/>
      <c r="D88" s="1"/>
      <c r="E88" s="1" t="s">
        <v>89</v>
      </c>
      <c r="F88" s="1"/>
      <c r="G88" s="4">
        <v>144488.29999999999</v>
      </c>
      <c r="H88" s="5"/>
      <c r="I88" s="4">
        <v>160474</v>
      </c>
      <c r="J88" s="5"/>
      <c r="K88" s="4">
        <f t="shared" si="10"/>
        <v>-15985.7</v>
      </c>
      <c r="L88" s="5"/>
      <c r="M88" s="6">
        <f t="shared" si="11"/>
        <v>0.90037999999999996</v>
      </c>
    </row>
    <row r="89" spans="1:13" x14ac:dyDescent="0.3">
      <c r="A89" s="1"/>
      <c r="B89" s="1"/>
      <c r="C89" s="1"/>
      <c r="D89" s="1"/>
      <c r="E89" s="1" t="s">
        <v>90</v>
      </c>
      <c r="F89" s="1"/>
      <c r="G89" s="4">
        <v>51570.5</v>
      </c>
      <c r="H89" s="5"/>
      <c r="I89" s="4">
        <v>42136</v>
      </c>
      <c r="J89" s="5"/>
      <c r="K89" s="4">
        <f t="shared" si="10"/>
        <v>9434.5</v>
      </c>
      <c r="L89" s="5"/>
      <c r="M89" s="6">
        <f t="shared" si="11"/>
        <v>1.2239100000000001</v>
      </c>
    </row>
    <row r="90" spans="1:13" x14ac:dyDescent="0.3">
      <c r="A90" s="1"/>
      <c r="B90" s="1"/>
      <c r="C90" s="1"/>
      <c r="D90" s="1"/>
      <c r="E90" s="1" t="s">
        <v>91</v>
      </c>
      <c r="F90" s="1"/>
      <c r="G90" s="4">
        <v>56722</v>
      </c>
      <c r="H90" s="5"/>
      <c r="I90" s="4">
        <v>64424</v>
      </c>
      <c r="J90" s="5"/>
      <c r="K90" s="4">
        <f t="shared" si="10"/>
        <v>-7702</v>
      </c>
      <c r="L90" s="5"/>
      <c r="M90" s="6">
        <f t="shared" si="11"/>
        <v>0.88044999999999995</v>
      </c>
    </row>
    <row r="91" spans="1:13" x14ac:dyDescent="0.3">
      <c r="A91" s="1"/>
      <c r="B91" s="1"/>
      <c r="C91" s="1"/>
      <c r="D91" s="1"/>
      <c r="E91" s="1" t="s">
        <v>92</v>
      </c>
      <c r="F91" s="1"/>
      <c r="G91" s="4">
        <v>10486</v>
      </c>
      <c r="H91" s="5"/>
      <c r="I91" s="4">
        <v>13377</v>
      </c>
      <c r="J91" s="5"/>
      <c r="K91" s="4">
        <f t="shared" si="10"/>
        <v>-2891</v>
      </c>
      <c r="L91" s="5"/>
      <c r="M91" s="6">
        <f t="shared" si="11"/>
        <v>0.78388000000000002</v>
      </c>
    </row>
    <row r="92" spans="1:13" x14ac:dyDescent="0.3">
      <c r="A92" s="1"/>
      <c r="B92" s="1"/>
      <c r="C92" s="1"/>
      <c r="D92" s="1"/>
      <c r="E92" s="1" t="s">
        <v>93</v>
      </c>
      <c r="F92" s="1"/>
      <c r="G92" s="4">
        <v>28862</v>
      </c>
      <c r="H92" s="5"/>
      <c r="I92" s="4">
        <v>22347</v>
      </c>
      <c r="J92" s="5"/>
      <c r="K92" s="4">
        <f t="shared" si="10"/>
        <v>6515</v>
      </c>
      <c r="L92" s="5"/>
      <c r="M92" s="6">
        <f t="shared" si="11"/>
        <v>1.2915399999999999</v>
      </c>
    </row>
    <row r="93" spans="1:13" x14ac:dyDescent="0.3">
      <c r="A93" s="1"/>
      <c r="B93" s="1"/>
      <c r="C93" s="1"/>
      <c r="D93" s="1"/>
      <c r="E93" s="1" t="s">
        <v>94</v>
      </c>
      <c r="F93" s="1"/>
      <c r="G93" s="4">
        <v>0</v>
      </c>
      <c r="H93" s="5"/>
      <c r="I93" s="4">
        <v>1200</v>
      </c>
      <c r="J93" s="5"/>
      <c r="K93" s="4">
        <f t="shared" si="10"/>
        <v>-1200</v>
      </c>
      <c r="L93" s="5"/>
      <c r="M93" s="6">
        <f t="shared" si="11"/>
        <v>0</v>
      </c>
    </row>
    <row r="94" spans="1:13" ht="15" thickBot="1" x14ac:dyDescent="0.35">
      <c r="A94" s="1"/>
      <c r="B94" s="1"/>
      <c r="C94" s="1"/>
      <c r="D94" s="1"/>
      <c r="E94" s="1" t="s">
        <v>95</v>
      </c>
      <c r="F94" s="1"/>
      <c r="G94" s="9">
        <v>0</v>
      </c>
      <c r="H94" s="5"/>
      <c r="I94" s="9">
        <v>1000</v>
      </c>
      <c r="J94" s="5"/>
      <c r="K94" s="9">
        <f t="shared" si="10"/>
        <v>-1000</v>
      </c>
      <c r="L94" s="5"/>
      <c r="M94" s="10">
        <f t="shared" si="11"/>
        <v>0</v>
      </c>
    </row>
    <row r="95" spans="1:13" x14ac:dyDescent="0.3">
      <c r="A95" s="1"/>
      <c r="B95" s="1"/>
      <c r="C95" s="1"/>
      <c r="D95" s="1" t="s">
        <v>96</v>
      </c>
      <c r="E95" s="1"/>
      <c r="F95" s="1"/>
      <c r="G95" s="4">
        <f>ROUND(SUM(G83:G94),5)</f>
        <v>1058790.8</v>
      </c>
      <c r="H95" s="5"/>
      <c r="I95" s="4">
        <f>ROUND(SUM(I83:I94),5)</f>
        <v>1088877</v>
      </c>
      <c r="J95" s="5"/>
      <c r="K95" s="4">
        <f t="shared" si="10"/>
        <v>-30086.2</v>
      </c>
      <c r="L95" s="5"/>
      <c r="M95" s="6">
        <f t="shared" si="11"/>
        <v>0.97236999999999996</v>
      </c>
    </row>
    <row r="96" spans="1:13" x14ac:dyDescent="0.3">
      <c r="A96" s="1"/>
      <c r="B96" s="1"/>
      <c r="C96" s="1"/>
      <c r="D96" s="1" t="s">
        <v>97</v>
      </c>
      <c r="E96" s="1"/>
      <c r="F96" s="1"/>
      <c r="G96" s="4"/>
      <c r="H96" s="5"/>
      <c r="I96" s="4"/>
      <c r="J96" s="5"/>
      <c r="K96" s="4"/>
      <c r="L96" s="5"/>
      <c r="M96" s="6"/>
    </row>
    <row r="97" spans="1:13" x14ac:dyDescent="0.3">
      <c r="A97" s="1"/>
      <c r="B97" s="1"/>
      <c r="C97" s="1"/>
      <c r="D97" s="1"/>
      <c r="E97" s="1" t="s">
        <v>98</v>
      </c>
      <c r="F97" s="1"/>
      <c r="G97" s="4">
        <v>1440.96</v>
      </c>
      <c r="H97" s="5"/>
      <c r="I97" s="4">
        <v>6000</v>
      </c>
      <c r="J97" s="5"/>
      <c r="K97" s="4">
        <f>ROUND((G97-I97),5)</f>
        <v>-4559.04</v>
      </c>
      <c r="L97" s="5"/>
      <c r="M97" s="6">
        <f>ROUND(IF(I97=0, IF(G97=0, 0, 1), G97/I97),5)</f>
        <v>0.24016000000000001</v>
      </c>
    </row>
    <row r="98" spans="1:13" ht="15" thickBot="1" x14ac:dyDescent="0.35">
      <c r="A98" s="1"/>
      <c r="B98" s="1"/>
      <c r="C98" s="1"/>
      <c r="D98" s="1"/>
      <c r="E98" s="1" t="s">
        <v>99</v>
      </c>
      <c r="F98" s="1"/>
      <c r="G98" s="9">
        <v>10.93</v>
      </c>
      <c r="H98" s="5"/>
      <c r="I98" s="9"/>
      <c r="J98" s="5"/>
      <c r="K98" s="9"/>
      <c r="L98" s="5"/>
      <c r="M98" s="10"/>
    </row>
    <row r="99" spans="1:13" x14ac:dyDescent="0.3">
      <c r="A99" s="1"/>
      <c r="B99" s="1"/>
      <c r="C99" s="1"/>
      <c r="D99" s="1" t="s">
        <v>100</v>
      </c>
      <c r="E99" s="1"/>
      <c r="F99" s="1"/>
      <c r="G99" s="4">
        <f>ROUND(SUM(G96:G98),5)</f>
        <v>1451.89</v>
      </c>
      <c r="H99" s="5"/>
      <c r="I99" s="4">
        <f>ROUND(SUM(I96:I98),5)</f>
        <v>6000</v>
      </c>
      <c r="J99" s="5"/>
      <c r="K99" s="4">
        <f>ROUND((G99-I99),5)</f>
        <v>-4548.1099999999997</v>
      </c>
      <c r="L99" s="5"/>
      <c r="M99" s="6">
        <f>ROUND(IF(I99=0, IF(G99=0, 0, 1), G99/I99),5)</f>
        <v>0.24198</v>
      </c>
    </row>
    <row r="100" spans="1:13" x14ac:dyDescent="0.3">
      <c r="A100" s="1"/>
      <c r="B100" s="1"/>
      <c r="C100" s="1"/>
      <c r="D100" s="1" t="s">
        <v>101</v>
      </c>
      <c r="E100" s="1"/>
      <c r="F100" s="1"/>
      <c r="G100" s="4"/>
      <c r="H100" s="5"/>
      <c r="I100" s="4"/>
      <c r="J100" s="5"/>
      <c r="K100" s="4"/>
      <c r="L100" s="5"/>
      <c r="M100" s="6"/>
    </row>
    <row r="101" spans="1:13" x14ac:dyDescent="0.3">
      <c r="A101" s="1"/>
      <c r="B101" s="1"/>
      <c r="C101" s="1"/>
      <c r="D101" s="1"/>
      <c r="E101" s="1" t="s">
        <v>102</v>
      </c>
      <c r="F101" s="1"/>
      <c r="G101" s="4"/>
      <c r="H101" s="5"/>
      <c r="I101" s="4"/>
      <c r="J101" s="5"/>
      <c r="K101" s="4"/>
      <c r="L101" s="5"/>
      <c r="M101" s="6"/>
    </row>
    <row r="102" spans="1:13" ht="15" thickBot="1" x14ac:dyDescent="0.35">
      <c r="A102" s="1"/>
      <c r="B102" s="1"/>
      <c r="C102" s="1"/>
      <c r="D102" s="1"/>
      <c r="E102" s="1"/>
      <c r="F102" s="1" t="s">
        <v>103</v>
      </c>
      <c r="G102" s="7">
        <v>1525</v>
      </c>
      <c r="H102" s="5"/>
      <c r="I102" s="7">
        <v>9032</v>
      </c>
      <c r="J102" s="5"/>
      <c r="K102" s="7">
        <f>ROUND((G102-I102),5)</f>
        <v>-7507</v>
      </c>
      <c r="L102" s="5"/>
      <c r="M102" s="11">
        <f>ROUND(IF(I102=0, IF(G102=0, 0, 1), G102/I102),5)</f>
        <v>0.16883999999999999</v>
      </c>
    </row>
    <row r="103" spans="1:13" ht="15" thickBot="1" x14ac:dyDescent="0.35">
      <c r="A103" s="1"/>
      <c r="B103" s="1"/>
      <c r="C103" s="1"/>
      <c r="D103" s="1"/>
      <c r="E103" s="1" t="s">
        <v>104</v>
      </c>
      <c r="F103" s="1"/>
      <c r="G103" s="8">
        <f>ROUND(SUM(G101:G102),5)</f>
        <v>1525</v>
      </c>
      <c r="H103" s="5"/>
      <c r="I103" s="8">
        <f>ROUND(SUM(I101:I102),5)</f>
        <v>9032</v>
      </c>
      <c r="J103" s="5"/>
      <c r="K103" s="8">
        <f>ROUND((G103-I103),5)</f>
        <v>-7507</v>
      </c>
      <c r="L103" s="5"/>
      <c r="M103" s="12">
        <f>ROUND(IF(I103=0, IF(G103=0, 0, 1), G103/I103),5)</f>
        <v>0.16883999999999999</v>
      </c>
    </row>
    <row r="104" spans="1:13" x14ac:dyDescent="0.3">
      <c r="A104" s="1"/>
      <c r="B104" s="1"/>
      <c r="C104" s="1"/>
      <c r="D104" s="1" t="s">
        <v>105</v>
      </c>
      <c r="E104" s="1"/>
      <c r="F104" s="1"/>
      <c r="G104" s="4">
        <f>ROUND(G100+G103,5)</f>
        <v>1525</v>
      </c>
      <c r="H104" s="5"/>
      <c r="I104" s="4">
        <f>ROUND(I100+I103,5)</f>
        <v>9032</v>
      </c>
      <c r="J104" s="5"/>
      <c r="K104" s="4">
        <f>ROUND((G104-I104),5)</f>
        <v>-7507</v>
      </c>
      <c r="L104" s="5"/>
      <c r="M104" s="6">
        <f>ROUND(IF(I104=0, IF(G104=0, 0, 1), G104/I104),5)</f>
        <v>0.16883999999999999</v>
      </c>
    </row>
    <row r="105" spans="1:13" x14ac:dyDescent="0.3">
      <c r="A105" s="1"/>
      <c r="B105" s="1"/>
      <c r="C105" s="1"/>
      <c r="D105" s="1" t="s">
        <v>106</v>
      </c>
      <c r="E105" s="1"/>
      <c r="F105" s="1"/>
      <c r="G105" s="4"/>
      <c r="H105" s="5"/>
      <c r="I105" s="4"/>
      <c r="J105" s="5"/>
      <c r="K105" s="4"/>
      <c r="L105" s="5"/>
      <c r="M105" s="6"/>
    </row>
    <row r="106" spans="1:13" x14ac:dyDescent="0.3">
      <c r="A106" s="1"/>
      <c r="B106" s="1"/>
      <c r="C106" s="1"/>
      <c r="D106" s="1"/>
      <c r="E106" s="1" t="s">
        <v>107</v>
      </c>
      <c r="F106" s="1"/>
      <c r="G106" s="4">
        <v>10680.48</v>
      </c>
      <c r="H106" s="5"/>
      <c r="I106" s="4">
        <v>12258</v>
      </c>
      <c r="J106" s="5"/>
      <c r="K106" s="4">
        <f t="shared" ref="K106:K113" si="12">ROUND((G106-I106),5)</f>
        <v>-1577.52</v>
      </c>
      <c r="L106" s="5"/>
      <c r="M106" s="6">
        <f t="shared" ref="M106:M113" si="13">ROUND(IF(I106=0, IF(G106=0, 0, 1), G106/I106),5)</f>
        <v>0.87131000000000003</v>
      </c>
    </row>
    <row r="107" spans="1:13" x14ac:dyDescent="0.3">
      <c r="A107" s="1"/>
      <c r="B107" s="1"/>
      <c r="C107" s="1"/>
      <c r="D107" s="1"/>
      <c r="E107" s="1" t="s">
        <v>108</v>
      </c>
      <c r="F107" s="1"/>
      <c r="G107" s="4">
        <v>0</v>
      </c>
      <c r="H107" s="5"/>
      <c r="I107" s="4">
        <v>0</v>
      </c>
      <c r="J107" s="5"/>
      <c r="K107" s="4">
        <f t="shared" si="12"/>
        <v>0</v>
      </c>
      <c r="L107" s="5"/>
      <c r="M107" s="6">
        <f t="shared" si="13"/>
        <v>0</v>
      </c>
    </row>
    <row r="108" spans="1:13" x14ac:dyDescent="0.3">
      <c r="A108" s="1"/>
      <c r="B108" s="1"/>
      <c r="C108" s="1"/>
      <c r="D108" s="1"/>
      <c r="E108" s="1" t="s">
        <v>109</v>
      </c>
      <c r="F108" s="1"/>
      <c r="G108" s="4">
        <v>0</v>
      </c>
      <c r="H108" s="5"/>
      <c r="I108" s="4">
        <v>284</v>
      </c>
      <c r="J108" s="5"/>
      <c r="K108" s="4">
        <f t="shared" si="12"/>
        <v>-284</v>
      </c>
      <c r="L108" s="5"/>
      <c r="M108" s="6">
        <f t="shared" si="13"/>
        <v>0</v>
      </c>
    </row>
    <row r="109" spans="1:13" x14ac:dyDescent="0.3">
      <c r="A109" s="1"/>
      <c r="B109" s="1"/>
      <c r="C109" s="1"/>
      <c r="D109" s="1"/>
      <c r="E109" s="1" t="s">
        <v>110</v>
      </c>
      <c r="F109" s="1"/>
      <c r="G109" s="4">
        <v>648.62</v>
      </c>
      <c r="H109" s="5"/>
      <c r="I109" s="4">
        <v>1700</v>
      </c>
      <c r="J109" s="5"/>
      <c r="K109" s="4">
        <f t="shared" si="12"/>
        <v>-1051.3800000000001</v>
      </c>
      <c r="L109" s="5"/>
      <c r="M109" s="6">
        <f t="shared" si="13"/>
        <v>0.38153999999999999</v>
      </c>
    </row>
    <row r="110" spans="1:13" x14ac:dyDescent="0.3">
      <c r="A110" s="1"/>
      <c r="B110" s="1"/>
      <c r="C110" s="1"/>
      <c r="D110" s="1"/>
      <c r="E110" s="1" t="s">
        <v>111</v>
      </c>
      <c r="F110" s="1"/>
      <c r="G110" s="4">
        <v>551.63</v>
      </c>
      <c r="H110" s="5"/>
      <c r="I110" s="4">
        <v>1000</v>
      </c>
      <c r="J110" s="5"/>
      <c r="K110" s="4">
        <f t="shared" si="12"/>
        <v>-448.37</v>
      </c>
      <c r="L110" s="5"/>
      <c r="M110" s="6">
        <f t="shared" si="13"/>
        <v>0.55162999999999995</v>
      </c>
    </row>
    <row r="111" spans="1:13" ht="15" thickBot="1" x14ac:dyDescent="0.35">
      <c r="A111" s="1"/>
      <c r="B111" s="1"/>
      <c r="C111" s="1"/>
      <c r="D111" s="1"/>
      <c r="E111" s="1" t="s">
        <v>112</v>
      </c>
      <c r="F111" s="1"/>
      <c r="G111" s="9">
        <v>7367.67</v>
      </c>
      <c r="H111" s="5"/>
      <c r="I111" s="9">
        <v>2161</v>
      </c>
      <c r="J111" s="5"/>
      <c r="K111" s="9">
        <f t="shared" si="12"/>
        <v>5206.67</v>
      </c>
      <c r="L111" s="5"/>
      <c r="M111" s="10">
        <f t="shared" si="13"/>
        <v>3.4093800000000001</v>
      </c>
    </row>
    <row r="112" spans="1:13" x14ac:dyDescent="0.3">
      <c r="A112" s="1"/>
      <c r="B112" s="1"/>
      <c r="C112" s="1"/>
      <c r="D112" s="1" t="s">
        <v>113</v>
      </c>
      <c r="E112" s="1"/>
      <c r="F112" s="1"/>
      <c r="G112" s="4">
        <f>ROUND(SUM(G105:G111),5)</f>
        <v>19248.400000000001</v>
      </c>
      <c r="H112" s="5"/>
      <c r="I112" s="4">
        <f>ROUND(SUM(I105:I111),5)</f>
        <v>17403</v>
      </c>
      <c r="J112" s="5"/>
      <c r="K112" s="4">
        <f t="shared" si="12"/>
        <v>1845.4</v>
      </c>
      <c r="L112" s="5"/>
      <c r="M112" s="6">
        <f t="shared" si="13"/>
        <v>1.1060399999999999</v>
      </c>
    </row>
    <row r="113" spans="1:13" x14ac:dyDescent="0.3">
      <c r="A113" s="1"/>
      <c r="B113" s="1"/>
      <c r="C113" s="1"/>
      <c r="D113" s="1" t="s">
        <v>114</v>
      </c>
      <c r="E113" s="1"/>
      <c r="F113" s="1"/>
      <c r="G113" s="4">
        <v>16907.490000000002</v>
      </c>
      <c r="H113" s="5"/>
      <c r="I113" s="4">
        <v>16068</v>
      </c>
      <c r="J113" s="5"/>
      <c r="K113" s="4">
        <f t="shared" si="12"/>
        <v>839.49</v>
      </c>
      <c r="L113" s="5"/>
      <c r="M113" s="6">
        <f t="shared" si="13"/>
        <v>1.0522499999999999</v>
      </c>
    </row>
    <row r="114" spans="1:13" x14ac:dyDescent="0.3">
      <c r="A114" s="1"/>
      <c r="B114" s="1"/>
      <c r="C114" s="1"/>
      <c r="D114" s="1" t="s">
        <v>115</v>
      </c>
      <c r="E114" s="1"/>
      <c r="F114" s="1"/>
      <c r="G114" s="4"/>
      <c r="H114" s="5"/>
      <c r="I114" s="4"/>
      <c r="J114" s="5"/>
      <c r="K114" s="4"/>
      <c r="L114" s="5"/>
      <c r="M114" s="6"/>
    </row>
    <row r="115" spans="1:13" x14ac:dyDescent="0.3">
      <c r="A115" s="1"/>
      <c r="B115" s="1"/>
      <c r="C115" s="1"/>
      <c r="D115" s="1"/>
      <c r="E115" s="1" t="s">
        <v>116</v>
      </c>
      <c r="F115" s="1"/>
      <c r="G115" s="4">
        <v>5364.45</v>
      </c>
      <c r="H115" s="5"/>
      <c r="I115" s="4">
        <v>5000</v>
      </c>
      <c r="J115" s="5"/>
      <c r="K115" s="4">
        <f>ROUND((G115-I115),5)</f>
        <v>364.45</v>
      </c>
      <c r="L115" s="5"/>
      <c r="M115" s="6">
        <f>ROUND(IF(I115=0, IF(G115=0, 0, 1), G115/I115),5)</f>
        <v>1.0728899999999999</v>
      </c>
    </row>
    <row r="116" spans="1:13" x14ac:dyDescent="0.3">
      <c r="A116" s="1"/>
      <c r="B116" s="1"/>
      <c r="C116" s="1"/>
      <c r="D116" s="1"/>
      <c r="E116" s="1" t="s">
        <v>117</v>
      </c>
      <c r="F116" s="1"/>
      <c r="G116" s="4">
        <v>0</v>
      </c>
      <c r="H116" s="5"/>
      <c r="I116" s="4">
        <v>5000</v>
      </c>
      <c r="J116" s="5"/>
      <c r="K116" s="4">
        <f>ROUND((G116-I116),5)</f>
        <v>-5000</v>
      </c>
      <c r="L116" s="5"/>
      <c r="M116" s="6">
        <f>ROUND(IF(I116=0, IF(G116=0, 0, 1), G116/I116),5)</f>
        <v>0</v>
      </c>
    </row>
    <row r="117" spans="1:13" x14ac:dyDescent="0.3">
      <c r="A117" s="1"/>
      <c r="B117" s="1"/>
      <c r="C117" s="1"/>
      <c r="D117" s="1"/>
      <c r="E117" s="1" t="s">
        <v>118</v>
      </c>
      <c r="F117" s="1"/>
      <c r="G117" s="4"/>
      <c r="H117" s="5"/>
      <c r="I117" s="4"/>
      <c r="J117" s="5"/>
      <c r="K117" s="4"/>
      <c r="L117" s="5"/>
      <c r="M117" s="6"/>
    </row>
    <row r="118" spans="1:13" x14ac:dyDescent="0.3">
      <c r="A118" s="1"/>
      <c r="B118" s="1"/>
      <c r="C118" s="1"/>
      <c r="D118" s="1"/>
      <c r="E118" s="1"/>
      <c r="F118" s="1" t="s">
        <v>119</v>
      </c>
      <c r="G118" s="4">
        <v>341.75</v>
      </c>
      <c r="H118" s="5"/>
      <c r="I118" s="4">
        <v>266</v>
      </c>
      <c r="J118" s="5"/>
      <c r="K118" s="4">
        <f>ROUND((G118-I118),5)</f>
        <v>75.75</v>
      </c>
      <c r="L118" s="5"/>
      <c r="M118" s="6">
        <f>ROUND(IF(I118=0, IF(G118=0, 0, 1), G118/I118),5)</f>
        <v>1.28477</v>
      </c>
    </row>
    <row r="119" spans="1:13" ht="15" thickBot="1" x14ac:dyDescent="0.35">
      <c r="A119" s="1"/>
      <c r="B119" s="1"/>
      <c r="C119" s="1"/>
      <c r="D119" s="1"/>
      <c r="E119" s="1"/>
      <c r="F119" s="1" t="s">
        <v>120</v>
      </c>
      <c r="G119" s="7">
        <v>15477.13</v>
      </c>
      <c r="H119" s="5"/>
      <c r="I119" s="7">
        <v>3750</v>
      </c>
      <c r="J119" s="5"/>
      <c r="K119" s="7">
        <f>ROUND((G119-I119),5)</f>
        <v>11727.13</v>
      </c>
      <c r="L119" s="5"/>
      <c r="M119" s="11">
        <f>ROUND(IF(I119=0, IF(G119=0, 0, 1), G119/I119),5)</f>
        <v>4.12723</v>
      </c>
    </row>
    <row r="120" spans="1:13" ht="15" thickBot="1" x14ac:dyDescent="0.35">
      <c r="A120" s="1"/>
      <c r="B120" s="1"/>
      <c r="C120" s="1"/>
      <c r="D120" s="1"/>
      <c r="E120" s="1" t="s">
        <v>121</v>
      </c>
      <c r="F120" s="1"/>
      <c r="G120" s="8">
        <f>ROUND(SUM(G117:G119),5)</f>
        <v>15818.88</v>
      </c>
      <c r="H120" s="5"/>
      <c r="I120" s="8">
        <f>ROUND(SUM(I117:I119),5)</f>
        <v>4016</v>
      </c>
      <c r="J120" s="5"/>
      <c r="K120" s="8">
        <f>ROUND((G120-I120),5)</f>
        <v>11802.88</v>
      </c>
      <c r="L120" s="5"/>
      <c r="M120" s="12">
        <f>ROUND(IF(I120=0, IF(G120=0, 0, 1), G120/I120),5)</f>
        <v>3.9389599999999998</v>
      </c>
    </row>
    <row r="121" spans="1:13" x14ac:dyDescent="0.3">
      <c r="A121" s="1"/>
      <c r="B121" s="1"/>
      <c r="C121" s="1"/>
      <c r="D121" s="1" t="s">
        <v>122</v>
      </c>
      <c r="E121" s="1"/>
      <c r="F121" s="1"/>
      <c r="G121" s="4">
        <f>ROUND(SUM(G114:G116)+G120,5)</f>
        <v>21183.33</v>
      </c>
      <c r="H121" s="5"/>
      <c r="I121" s="4">
        <f>ROUND(SUM(I114:I116)+I120,5)</f>
        <v>14016</v>
      </c>
      <c r="J121" s="5"/>
      <c r="K121" s="4">
        <f>ROUND((G121-I121),5)</f>
        <v>7167.33</v>
      </c>
      <c r="L121" s="5"/>
      <c r="M121" s="6">
        <f>ROUND(IF(I121=0, IF(G121=0, 0, 1), G121/I121),5)</f>
        <v>1.5113700000000001</v>
      </c>
    </row>
    <row r="122" spans="1:13" x14ac:dyDescent="0.3">
      <c r="A122" s="1"/>
      <c r="B122" s="1"/>
      <c r="C122" s="1"/>
      <c r="D122" s="1" t="s">
        <v>123</v>
      </c>
      <c r="E122" s="1"/>
      <c r="F122" s="1"/>
      <c r="G122" s="4"/>
      <c r="H122" s="5"/>
      <c r="I122" s="4"/>
      <c r="J122" s="5"/>
      <c r="K122" s="4"/>
      <c r="L122" s="5"/>
      <c r="M122" s="6"/>
    </row>
    <row r="123" spans="1:13" x14ac:dyDescent="0.3">
      <c r="A123" s="1"/>
      <c r="B123" s="1"/>
      <c r="C123" s="1"/>
      <c r="D123" s="1"/>
      <c r="E123" s="1" t="s">
        <v>124</v>
      </c>
      <c r="F123" s="1"/>
      <c r="G123" s="4">
        <v>8573.77</v>
      </c>
      <c r="H123" s="5"/>
      <c r="I123" s="4">
        <v>12875</v>
      </c>
      <c r="J123" s="5"/>
      <c r="K123" s="4">
        <f t="shared" ref="K123:K128" si="14">ROUND((G123-I123),5)</f>
        <v>-4301.2299999999996</v>
      </c>
      <c r="L123" s="5"/>
      <c r="M123" s="6">
        <f t="shared" ref="M123:M128" si="15">ROUND(IF(I123=0, IF(G123=0, 0, 1), G123/I123),5)</f>
        <v>0.66591999999999996</v>
      </c>
    </row>
    <row r="124" spans="1:13" x14ac:dyDescent="0.3">
      <c r="A124" s="1"/>
      <c r="B124" s="1"/>
      <c r="C124" s="1"/>
      <c r="D124" s="1"/>
      <c r="E124" s="1" t="s">
        <v>125</v>
      </c>
      <c r="F124" s="1"/>
      <c r="G124" s="4">
        <v>396.34</v>
      </c>
      <c r="H124" s="5"/>
      <c r="I124" s="4">
        <v>309</v>
      </c>
      <c r="J124" s="5"/>
      <c r="K124" s="4">
        <f t="shared" si="14"/>
        <v>87.34</v>
      </c>
      <c r="L124" s="5"/>
      <c r="M124" s="6">
        <f t="shared" si="15"/>
        <v>1.2826500000000001</v>
      </c>
    </row>
    <row r="125" spans="1:13" x14ac:dyDescent="0.3">
      <c r="A125" s="1"/>
      <c r="B125" s="1"/>
      <c r="C125" s="1"/>
      <c r="D125" s="1"/>
      <c r="E125" s="1" t="s">
        <v>126</v>
      </c>
      <c r="F125" s="1"/>
      <c r="G125" s="4">
        <v>0</v>
      </c>
      <c r="H125" s="5"/>
      <c r="I125" s="4">
        <v>500</v>
      </c>
      <c r="J125" s="5"/>
      <c r="K125" s="4">
        <f t="shared" si="14"/>
        <v>-500</v>
      </c>
      <c r="L125" s="5"/>
      <c r="M125" s="6">
        <f t="shared" si="15"/>
        <v>0</v>
      </c>
    </row>
    <row r="126" spans="1:13" x14ac:dyDescent="0.3">
      <c r="A126" s="1"/>
      <c r="B126" s="1"/>
      <c r="C126" s="1"/>
      <c r="D126" s="1"/>
      <c r="E126" s="1" t="s">
        <v>127</v>
      </c>
      <c r="F126" s="1"/>
      <c r="G126" s="4">
        <v>2112.4699999999998</v>
      </c>
      <c r="H126" s="5"/>
      <c r="I126" s="4">
        <v>1030</v>
      </c>
      <c r="J126" s="5"/>
      <c r="K126" s="4">
        <f t="shared" si="14"/>
        <v>1082.47</v>
      </c>
      <c r="L126" s="5"/>
      <c r="M126" s="6">
        <f t="shared" si="15"/>
        <v>2.0509400000000002</v>
      </c>
    </row>
    <row r="127" spans="1:13" ht="15" thickBot="1" x14ac:dyDescent="0.35">
      <c r="A127" s="1"/>
      <c r="B127" s="1"/>
      <c r="C127" s="1"/>
      <c r="D127" s="1"/>
      <c r="E127" s="1" t="s">
        <v>128</v>
      </c>
      <c r="F127" s="1"/>
      <c r="G127" s="9">
        <v>140.07</v>
      </c>
      <c r="H127" s="5"/>
      <c r="I127" s="9">
        <v>1236</v>
      </c>
      <c r="J127" s="5"/>
      <c r="K127" s="9">
        <f t="shared" si="14"/>
        <v>-1095.93</v>
      </c>
      <c r="L127" s="5"/>
      <c r="M127" s="10">
        <f t="shared" si="15"/>
        <v>0.11333</v>
      </c>
    </row>
    <row r="128" spans="1:13" x14ac:dyDescent="0.3">
      <c r="A128" s="1"/>
      <c r="B128" s="1"/>
      <c r="C128" s="1"/>
      <c r="D128" s="1" t="s">
        <v>129</v>
      </c>
      <c r="E128" s="1"/>
      <c r="F128" s="1"/>
      <c r="G128" s="4">
        <f>ROUND(SUM(G122:G127),5)</f>
        <v>11222.65</v>
      </c>
      <c r="H128" s="5"/>
      <c r="I128" s="4">
        <f>ROUND(SUM(I122:I127),5)</f>
        <v>15950</v>
      </c>
      <c r="J128" s="5"/>
      <c r="K128" s="4">
        <f t="shared" si="14"/>
        <v>-4727.3500000000004</v>
      </c>
      <c r="L128" s="5"/>
      <c r="M128" s="6">
        <f t="shared" si="15"/>
        <v>0.70360999999999996</v>
      </c>
    </row>
    <row r="129" spans="1:13" x14ac:dyDescent="0.3">
      <c r="A129" s="1"/>
      <c r="B129" s="1"/>
      <c r="C129" s="1"/>
      <c r="D129" s="1" t="s">
        <v>130</v>
      </c>
      <c r="E129" s="1"/>
      <c r="F129" s="1"/>
      <c r="G129" s="4"/>
      <c r="H129" s="5"/>
      <c r="I129" s="4"/>
      <c r="J129" s="5"/>
      <c r="K129" s="4"/>
      <c r="L129" s="5"/>
      <c r="M129" s="6"/>
    </row>
    <row r="130" spans="1:13" x14ac:dyDescent="0.3">
      <c r="A130" s="1"/>
      <c r="B130" s="1"/>
      <c r="C130" s="1"/>
      <c r="D130" s="1"/>
      <c r="E130" s="1" t="s">
        <v>131</v>
      </c>
      <c r="F130" s="1"/>
      <c r="G130" s="4">
        <v>80656.070000000007</v>
      </c>
      <c r="H130" s="5"/>
      <c r="I130" s="4">
        <v>4678</v>
      </c>
      <c r="J130" s="5"/>
      <c r="K130" s="4">
        <f>ROUND((G130-I130),5)</f>
        <v>75978.070000000007</v>
      </c>
      <c r="L130" s="5"/>
      <c r="M130" s="6">
        <f>ROUND(IF(I130=0, IF(G130=0, 0, 1), G130/I130),5)</f>
        <v>17.241569999999999</v>
      </c>
    </row>
    <row r="131" spans="1:13" ht="15" thickBot="1" x14ac:dyDescent="0.35">
      <c r="A131" s="1"/>
      <c r="B131" s="1"/>
      <c r="C131" s="1"/>
      <c r="D131" s="1"/>
      <c r="E131" s="1" t="s">
        <v>132</v>
      </c>
      <c r="F131" s="1"/>
      <c r="G131" s="9">
        <v>40350.120000000003</v>
      </c>
      <c r="H131" s="5"/>
      <c r="I131" s="9">
        <v>10000</v>
      </c>
      <c r="J131" s="5"/>
      <c r="K131" s="9">
        <f>ROUND((G131-I131),5)</f>
        <v>30350.12</v>
      </c>
      <c r="L131" s="5"/>
      <c r="M131" s="10">
        <f>ROUND(IF(I131=0, IF(G131=0, 0, 1), G131/I131),5)</f>
        <v>4.0350099999999998</v>
      </c>
    </row>
    <row r="132" spans="1:13" x14ac:dyDescent="0.3">
      <c r="A132" s="1"/>
      <c r="B132" s="1"/>
      <c r="C132" s="1"/>
      <c r="D132" s="1" t="s">
        <v>133</v>
      </c>
      <c r="E132" s="1"/>
      <c r="F132" s="1"/>
      <c r="G132" s="4">
        <f>ROUND(SUM(G129:G131),5)</f>
        <v>121006.19</v>
      </c>
      <c r="H132" s="5"/>
      <c r="I132" s="4">
        <f>ROUND(SUM(I129:I131),5)</f>
        <v>14678</v>
      </c>
      <c r="J132" s="5"/>
      <c r="K132" s="4">
        <f>ROUND((G132-I132),5)</f>
        <v>106328.19</v>
      </c>
      <c r="L132" s="5"/>
      <c r="M132" s="6">
        <f>ROUND(IF(I132=0, IF(G132=0, 0, 1), G132/I132),5)</f>
        <v>8.2440499999999997</v>
      </c>
    </row>
    <row r="133" spans="1:13" x14ac:dyDescent="0.3">
      <c r="A133" s="1"/>
      <c r="B133" s="1"/>
      <c r="C133" s="1"/>
      <c r="D133" s="1" t="s">
        <v>134</v>
      </c>
      <c r="E133" s="1"/>
      <c r="F133" s="1"/>
      <c r="G133" s="4"/>
      <c r="H133" s="5"/>
      <c r="I133" s="4"/>
      <c r="J133" s="5"/>
      <c r="K133" s="4"/>
      <c r="L133" s="5"/>
      <c r="M133" s="6"/>
    </row>
    <row r="134" spans="1:13" x14ac:dyDescent="0.3">
      <c r="A134" s="1"/>
      <c r="B134" s="1"/>
      <c r="C134" s="1"/>
      <c r="D134" s="1"/>
      <c r="E134" s="1" t="s">
        <v>135</v>
      </c>
      <c r="F134" s="1"/>
      <c r="G134" s="4">
        <v>2254.9899999999998</v>
      </c>
      <c r="H134" s="5"/>
      <c r="I134" s="4">
        <v>2388</v>
      </c>
      <c r="J134" s="5"/>
      <c r="K134" s="4">
        <f>ROUND((G134-I134),5)</f>
        <v>-133.01</v>
      </c>
      <c r="L134" s="5"/>
      <c r="M134" s="6">
        <f>ROUND(IF(I134=0, IF(G134=0, 0, 1), G134/I134),5)</f>
        <v>0.94430000000000003</v>
      </c>
    </row>
    <row r="135" spans="1:13" x14ac:dyDescent="0.3">
      <c r="A135" s="1"/>
      <c r="B135" s="1"/>
      <c r="C135" s="1"/>
      <c r="D135" s="1"/>
      <c r="E135" s="1" t="s">
        <v>136</v>
      </c>
      <c r="F135" s="1"/>
      <c r="G135" s="4">
        <v>2502</v>
      </c>
      <c r="H135" s="5"/>
      <c r="I135" s="4"/>
      <c r="J135" s="5"/>
      <c r="K135" s="4"/>
      <c r="L135" s="5"/>
      <c r="M135" s="6"/>
    </row>
    <row r="136" spans="1:13" x14ac:dyDescent="0.3">
      <c r="A136" s="1"/>
      <c r="B136" s="1"/>
      <c r="C136" s="1"/>
      <c r="D136" s="1"/>
      <c r="E136" s="1" t="s">
        <v>137</v>
      </c>
      <c r="F136" s="1"/>
      <c r="G136" s="4">
        <v>510</v>
      </c>
      <c r="H136" s="5"/>
      <c r="I136" s="4">
        <v>3305</v>
      </c>
      <c r="J136" s="5"/>
      <c r="K136" s="4">
        <f t="shared" ref="K136:K141" si="16">ROUND((G136-I136),5)</f>
        <v>-2795</v>
      </c>
      <c r="L136" s="5"/>
      <c r="M136" s="6">
        <f t="shared" ref="M136:M141" si="17">ROUND(IF(I136=0, IF(G136=0, 0, 1), G136/I136),5)</f>
        <v>0.15431</v>
      </c>
    </row>
    <row r="137" spans="1:13" ht="15" thickBot="1" x14ac:dyDescent="0.35">
      <c r="A137" s="1"/>
      <c r="B137" s="1"/>
      <c r="C137" s="1"/>
      <c r="D137" s="1"/>
      <c r="E137" s="1" t="s">
        <v>138</v>
      </c>
      <c r="F137" s="1"/>
      <c r="G137" s="9">
        <v>1596</v>
      </c>
      <c r="H137" s="5"/>
      <c r="I137" s="9">
        <v>2281</v>
      </c>
      <c r="J137" s="5"/>
      <c r="K137" s="9">
        <f t="shared" si="16"/>
        <v>-685</v>
      </c>
      <c r="L137" s="5"/>
      <c r="M137" s="10">
        <f t="shared" si="17"/>
        <v>0.69969000000000003</v>
      </c>
    </row>
    <row r="138" spans="1:13" x14ac:dyDescent="0.3">
      <c r="A138" s="1"/>
      <c r="B138" s="1"/>
      <c r="C138" s="1"/>
      <c r="D138" s="1" t="s">
        <v>139</v>
      </c>
      <c r="E138" s="1"/>
      <c r="F138" s="1"/>
      <c r="G138" s="4">
        <f>ROUND(SUM(G133:G137),5)</f>
        <v>6862.99</v>
      </c>
      <c r="H138" s="5"/>
      <c r="I138" s="4">
        <f>ROUND(SUM(I133:I137),5)</f>
        <v>7974</v>
      </c>
      <c r="J138" s="5"/>
      <c r="K138" s="4">
        <f t="shared" si="16"/>
        <v>-1111.01</v>
      </c>
      <c r="L138" s="5"/>
      <c r="M138" s="6">
        <f t="shared" si="17"/>
        <v>0.86067000000000005</v>
      </c>
    </row>
    <row r="139" spans="1:13" ht="15" thickBot="1" x14ac:dyDescent="0.35">
      <c r="A139" s="1"/>
      <c r="B139" s="1"/>
      <c r="C139" s="1"/>
      <c r="D139" s="1" t="s">
        <v>140</v>
      </c>
      <c r="E139" s="1"/>
      <c r="F139" s="1"/>
      <c r="G139" s="7">
        <v>73081.210000000006</v>
      </c>
      <c r="H139" s="5"/>
      <c r="I139" s="7">
        <v>1000</v>
      </c>
      <c r="J139" s="5"/>
      <c r="K139" s="7">
        <f t="shared" si="16"/>
        <v>72081.210000000006</v>
      </c>
      <c r="L139" s="5"/>
      <c r="M139" s="11">
        <f t="shared" si="17"/>
        <v>73.081209999999999</v>
      </c>
    </row>
    <row r="140" spans="1:13" ht="15" thickBot="1" x14ac:dyDescent="0.35">
      <c r="A140" s="1"/>
      <c r="B140" s="1"/>
      <c r="C140" s="1" t="s">
        <v>141</v>
      </c>
      <c r="D140" s="1"/>
      <c r="E140" s="1"/>
      <c r="F140" s="1"/>
      <c r="G140" s="13">
        <f>ROUND(G7+G25+SUM(G37:G38)+G45+G58+G66+G72+G75+G82+G95+G99+G104+SUM(G112:G113)+G121+G128+G132+SUM(G138:G139),5)</f>
        <v>4199088.41</v>
      </c>
      <c r="H140" s="5"/>
      <c r="I140" s="13">
        <f>ROUND(I7+I25+SUM(I37:I38)+I45+I58+I66+I72+I75+I82+I95+I99+I104+SUM(I112:I113)+I121+I128+I132+SUM(I138:I139),5)</f>
        <v>4000675</v>
      </c>
      <c r="J140" s="5"/>
      <c r="K140" s="13">
        <f t="shared" si="16"/>
        <v>198413.41</v>
      </c>
      <c r="L140" s="5"/>
      <c r="M140" s="14">
        <f t="shared" si="17"/>
        <v>1.04959</v>
      </c>
    </row>
    <row r="141" spans="1:13" s="17" customFormat="1" ht="10.8" thickBot="1" x14ac:dyDescent="0.25">
      <c r="A141" s="1" t="s">
        <v>142</v>
      </c>
      <c r="B141" s="1"/>
      <c r="C141" s="1"/>
      <c r="D141" s="1"/>
      <c r="E141" s="1"/>
      <c r="F141" s="1"/>
      <c r="G141" s="15">
        <f>ROUND(G6-G140,5)</f>
        <v>-4225355.41</v>
      </c>
      <c r="H141" s="1"/>
      <c r="I141" s="15">
        <f>ROUND(I6-I140,5)</f>
        <v>-4000675</v>
      </c>
      <c r="J141" s="1"/>
      <c r="K141" s="15">
        <f t="shared" si="16"/>
        <v>-224680.41</v>
      </c>
      <c r="L141" s="1"/>
      <c r="M141" s="16">
        <f t="shared" si="17"/>
        <v>1.05616</v>
      </c>
    </row>
    <row r="142" spans="1:13" ht="15" thickTop="1" x14ac:dyDescent="0.3"/>
  </sheetData>
  <pageMargins left="0.7" right="0.7" top="0.75" bottom="0.75" header="0.1" footer="0.3"/>
  <pageSetup orientation="portrait" r:id="rId1"/>
  <headerFooter>
    <oddHeader>&amp;L&amp;"Arial,Bold"&amp;8 2:34 PM
&amp;"Arial,Bold"&amp;8 06/03/21
&amp;"Arial,Bold"&amp;8 Accrual Basis&amp;C&amp;"Arial,Bold"&amp;12 Franklin Board of Education
&amp;"Arial,Bold"&amp;14 Profit &amp;&amp; Loss Budget vs. Actual
&amp;"Arial,Bold"&amp;10 July 2020 through May 2021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Grant</dc:creator>
  <cp:lastModifiedBy>Sherry Pollard</cp:lastModifiedBy>
  <dcterms:created xsi:type="dcterms:W3CDTF">2021-06-03T18:34:10Z</dcterms:created>
  <dcterms:modified xsi:type="dcterms:W3CDTF">2021-06-03T18:40:19Z</dcterms:modified>
</cp:coreProperties>
</file>